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70" windowWidth="9690" windowHeight="1395" tabRatio="948" firstSheet="21" activeTab="34"/>
  </bookViews>
  <sheets>
    <sheet name=" школи (ОТГ) " sheetId="1" r:id="rId1"/>
    <sheet name="КОШ1" sheetId="2" r:id="rId2"/>
    <sheet name="кош2" sheetId="3" r:id="rId3"/>
    <sheet name="кош3" sheetId="4" r:id="rId4"/>
    <sheet name="Кош4" sheetId="5" r:id="rId5"/>
    <sheet name="кош5" sheetId="6" r:id="rId6"/>
    <sheet name="кош6" sheetId="7" r:id="rId7"/>
    <sheet name="Шевчен1" sheetId="8" r:id="rId8"/>
    <sheet name="шевч2" sheetId="9" r:id="rId9"/>
    <sheet name="ліски" sheetId="10" r:id="rId10"/>
    <sheet name="Кіл. 5 (сад)" sheetId="11" r:id="rId11"/>
    <sheet name="зведена школи (суб отг) " sheetId="12" r:id="rId12"/>
    <sheet name="КОШ1 (суб)" sheetId="13" r:id="rId13"/>
    <sheet name="КОШ2 (суб)" sheetId="14" r:id="rId14"/>
    <sheet name="КОШ 3(суб.)" sheetId="15" r:id="rId15"/>
    <sheet name="КОШ4 (суб)" sheetId="16" r:id="rId16"/>
    <sheet name="КОШ5 (суб)" sheetId="17" r:id="rId17"/>
    <sheet name="КОШ 6(суб)" sheetId="18" r:id="rId18"/>
    <sheet name="Шев1(суб)" sheetId="19" r:id="rId19"/>
    <sheet name="Шевч2(суб)" sheetId="20" r:id="rId20"/>
    <sheet name="Лиски(суб)" sheetId="21" r:id="rId21"/>
    <sheet name="зв.1090" sheetId="22" r:id="rId22"/>
    <sheet name="Кіл. буд твор" sheetId="23" r:id="rId23"/>
    <sheet name="сют" sheetId="24" r:id="rId24"/>
    <sheet name="супутник" sheetId="25" r:id="rId25"/>
    <sheet name="1161 отг" sheetId="26" r:id="rId26"/>
    <sheet name="805,804" sheetId="27" r:id="rId27"/>
    <sheet name="070806К№3" sheetId="28" r:id="rId28"/>
    <sheet name="1162 ОТГ" sheetId="29" r:id="rId29"/>
    <sheet name="1162Кілія" sheetId="30" r:id="rId30"/>
    <sheet name=" Ш" sheetId="31" r:id="rId31"/>
    <sheet name="5011" sheetId="32" r:id="rId32"/>
    <sheet name="3131" sheetId="33" r:id="rId33"/>
    <sheet name="3140" sheetId="34" r:id="rId34"/>
    <sheet name="кдюсш" sheetId="35" r:id="rId35"/>
  </sheets>
  <definedNames/>
  <calcPr fullCalcOnLoad="1"/>
</workbook>
</file>

<file path=xl/sharedStrings.xml><?xml version="1.0" encoding="utf-8"?>
<sst xmlns="http://schemas.openxmlformats.org/spreadsheetml/2006/main" count="827" uniqueCount="133">
  <si>
    <t xml:space="preserve">Відділ освіти </t>
  </si>
  <si>
    <t>(назва установи)</t>
  </si>
  <si>
    <t xml:space="preserve">Ідентифікаційний </t>
  </si>
  <si>
    <t>код за ЄДРПОУ</t>
  </si>
  <si>
    <t>02145174</t>
  </si>
  <si>
    <t>КАРТКА  АНАЛІТИЧНОГО  ОБЛІКУ  КАСОВИХ  ВИДАТКІВ</t>
  </si>
  <si>
    <t>Вид коштів   0</t>
  </si>
  <si>
    <t>Дата виписки органу Державного казначейства</t>
  </si>
  <si>
    <t>Видатки за кодами економічної класифікації</t>
  </si>
  <si>
    <t>Разом:</t>
  </si>
  <si>
    <t>виконавець</t>
  </si>
  <si>
    <t>ВСЬОГОс нач года</t>
  </si>
  <si>
    <t>2133</t>
  </si>
  <si>
    <t xml:space="preserve">Код програмної класифікації   </t>
  </si>
  <si>
    <t>зведена школи</t>
  </si>
  <si>
    <t>КДЮСШ</t>
  </si>
  <si>
    <t>Кош3</t>
  </si>
  <si>
    <t>Кош4</t>
  </si>
  <si>
    <t>Кош6</t>
  </si>
  <si>
    <t>Шевченково №1</t>
  </si>
  <si>
    <t>Шевченк.№2</t>
  </si>
  <si>
    <t>Ліски</t>
  </si>
  <si>
    <t>Кіл. Буд.твор</t>
  </si>
  <si>
    <t>сют</t>
  </si>
  <si>
    <t>Супутник</t>
  </si>
  <si>
    <t>звед070401</t>
  </si>
  <si>
    <t>Кош1</t>
  </si>
  <si>
    <t>Кош2</t>
  </si>
  <si>
    <t>с нач год</t>
  </si>
  <si>
    <t>с нач .года</t>
  </si>
  <si>
    <t>с нач года</t>
  </si>
  <si>
    <t>Кіл дом твор</t>
  </si>
  <si>
    <t>СЮТ</t>
  </si>
  <si>
    <t>супутник</t>
  </si>
  <si>
    <t>КЗОШ№1</t>
  </si>
  <si>
    <t>КЗОШ№ 2</t>
  </si>
  <si>
    <t>КЗОШ№3</t>
  </si>
  <si>
    <t>КЗОШ№4</t>
  </si>
  <si>
    <t>КЗОШ№5</t>
  </si>
  <si>
    <t>КЗОШ№6</t>
  </si>
  <si>
    <t>Шевченківська№1</t>
  </si>
  <si>
    <t>Шевченківська№2</t>
  </si>
  <si>
    <t>070807-інші освітні програми</t>
  </si>
  <si>
    <t>3132</t>
  </si>
  <si>
    <t>с нач року</t>
  </si>
  <si>
    <t>споч.року</t>
  </si>
  <si>
    <t>с нач. Року</t>
  </si>
  <si>
    <t>с поч.року</t>
  </si>
  <si>
    <t>з поч.року</t>
  </si>
  <si>
    <t>з поч. року</t>
  </si>
  <si>
    <t>з поч .року</t>
  </si>
  <si>
    <t xml:space="preserve">отчет </t>
  </si>
  <si>
    <t>разница</t>
  </si>
  <si>
    <t>за м-ц</t>
  </si>
  <si>
    <t>с поч року</t>
  </si>
  <si>
    <t>отчет</t>
  </si>
  <si>
    <t>Кіл.5 сад</t>
  </si>
  <si>
    <t>світло</t>
  </si>
  <si>
    <t>пуос</t>
  </si>
  <si>
    <t>связь</t>
  </si>
  <si>
    <t>з.пл.</t>
  </si>
  <si>
    <t>свет</t>
  </si>
  <si>
    <t>жилсервис</t>
  </si>
  <si>
    <t>питание</t>
  </si>
  <si>
    <t>уголь</t>
  </si>
  <si>
    <t>авадани</t>
  </si>
  <si>
    <t>сму6</t>
  </si>
  <si>
    <t>свитло</t>
  </si>
  <si>
    <t>рута</t>
  </si>
  <si>
    <t>стипендия</t>
  </si>
  <si>
    <t>дунаец</t>
  </si>
  <si>
    <t>окс</t>
  </si>
  <si>
    <t>командир</t>
  </si>
  <si>
    <t>сімья і молодежь</t>
  </si>
  <si>
    <t>одессакнига</t>
  </si>
  <si>
    <t xml:space="preserve">уголь </t>
  </si>
  <si>
    <t>зем.н.г.</t>
  </si>
  <si>
    <t>х.т</t>
  </si>
  <si>
    <t>медикам</t>
  </si>
  <si>
    <t>интернет</t>
  </si>
  <si>
    <t>запчасти</t>
  </si>
  <si>
    <t>недельчев</t>
  </si>
  <si>
    <t>дунай авто</t>
  </si>
  <si>
    <t>колосники</t>
  </si>
  <si>
    <t>команд</t>
  </si>
  <si>
    <t>команд.</t>
  </si>
  <si>
    <t>спецмонтаж</t>
  </si>
  <si>
    <t>ялома</t>
  </si>
  <si>
    <t>припас</t>
  </si>
  <si>
    <t>Шевч1</t>
  </si>
  <si>
    <t>Шевч2</t>
  </si>
  <si>
    <t>Лиски ЗОШ</t>
  </si>
  <si>
    <t>з.пл.кред</t>
  </si>
  <si>
    <t>з.пл кред</t>
  </si>
  <si>
    <t>з.пл. кредит</t>
  </si>
  <si>
    <t>з.пл.кредит</t>
  </si>
  <si>
    <t xml:space="preserve">з.пл. кредит </t>
  </si>
  <si>
    <t>татарбун</t>
  </si>
  <si>
    <t>Логопеді</t>
  </si>
  <si>
    <t>симеста</t>
  </si>
  <si>
    <t>оздоровление</t>
  </si>
  <si>
    <t>проект рем</t>
  </si>
  <si>
    <t>облпаливо</t>
  </si>
  <si>
    <t>спецмонт</t>
  </si>
  <si>
    <t>карточки</t>
  </si>
  <si>
    <t>Відділ освіти та молодіжної політики Кілійської РДА</t>
  </si>
  <si>
    <t>дата нет</t>
  </si>
  <si>
    <t>суслов</t>
  </si>
  <si>
    <t>Рута</t>
  </si>
  <si>
    <t>Хоз.строй.м</t>
  </si>
  <si>
    <t>свитло, жилсервис</t>
  </si>
  <si>
    <t>карт-ки одесакн.</t>
  </si>
  <si>
    <t>командировки</t>
  </si>
  <si>
    <t>мебель,доска шк.</t>
  </si>
  <si>
    <t>мебель</t>
  </si>
  <si>
    <t>связь, интернет</t>
  </si>
  <si>
    <t>зем.под</t>
  </si>
  <si>
    <t>диденко интерн.</t>
  </si>
  <si>
    <t>услуги ав.</t>
  </si>
  <si>
    <t>мебель,услуги ав.</t>
  </si>
  <si>
    <t>проект.роб.рем.тех.н</t>
  </si>
  <si>
    <t>спецмонтажник</t>
  </si>
  <si>
    <t>счетчик</t>
  </si>
  <si>
    <t>м.кам</t>
  </si>
  <si>
    <t>субвенция(отг)</t>
  </si>
  <si>
    <t>сади  отг</t>
  </si>
  <si>
    <t>план</t>
  </si>
  <si>
    <t>остаток</t>
  </si>
  <si>
    <t>КЗОШ №3</t>
  </si>
  <si>
    <t>КЗОШ №4</t>
  </si>
  <si>
    <t>КЗОШ №5</t>
  </si>
  <si>
    <t>КЗОШ №6</t>
  </si>
  <si>
    <t>1161 ОТГ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</si>
</sst>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0.000"/>
    <numFmt numFmtId="171" formatCode="0.0%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0.0000"/>
    <numFmt numFmtId="175" formatCode="0.000%"/>
    <numFmt numFmtId="176" formatCode="#,##0.00;\-#,##0.00;#,&quot;-&quot;"/>
    <numFmt numFmtId="177" formatCode="_-* #,##0.000&quot;р.&quot;_-;\-* #,##0.000&quot;р.&quot;_-;_-* &quot;-&quot;??&quot;р.&quot;_-;_-@_-"/>
    <numFmt numFmtId="178" formatCode="[$-FC19]d\ mmmm\ yyyy\ &quot;г.&quot;"/>
  </numFmts>
  <fonts count="60">
    <font>
      <sz val="10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i/>
      <sz val="10"/>
      <color indexed="12"/>
      <name val="Arial Cyr"/>
      <family val="0"/>
    </font>
    <font>
      <b/>
      <sz val="11"/>
      <color indexed="19"/>
      <name val="Arial Cyr"/>
      <family val="2"/>
    </font>
    <font>
      <b/>
      <i/>
      <sz val="11"/>
      <color indexed="12"/>
      <name val="Arial Cyr"/>
      <family val="0"/>
    </font>
    <font>
      <b/>
      <sz val="10"/>
      <color indexed="16"/>
      <name val="Arial Cyr"/>
      <family val="2"/>
    </font>
    <font>
      <b/>
      <sz val="12"/>
      <color indexed="12"/>
      <name val="Arial Cyr"/>
      <family val="2"/>
    </font>
    <font>
      <b/>
      <sz val="9"/>
      <color indexed="12"/>
      <name val="Arial Cyr"/>
      <family val="2"/>
    </font>
    <font>
      <b/>
      <sz val="10"/>
      <color indexed="18"/>
      <name val="Arial Cyr"/>
      <family val="0"/>
    </font>
    <font>
      <b/>
      <sz val="10"/>
      <color indexed="56"/>
      <name val="Arial Cyr"/>
      <family val="2"/>
    </font>
    <font>
      <b/>
      <sz val="10"/>
      <color indexed="12"/>
      <name val="Arial Cyr"/>
      <family val="0"/>
    </font>
    <font>
      <b/>
      <sz val="9"/>
      <color indexed="18"/>
      <name val="Arial Cyr"/>
      <family val="0"/>
    </font>
    <font>
      <b/>
      <sz val="11"/>
      <color indexed="18"/>
      <name val="Arial Cyr"/>
      <family val="0"/>
    </font>
    <font>
      <b/>
      <sz val="11"/>
      <color indexed="12"/>
      <name val="Arial Cyr"/>
      <family val="0"/>
    </font>
    <font>
      <b/>
      <sz val="11"/>
      <color indexed="16"/>
      <name val="Arial Cyr"/>
      <family val="0"/>
    </font>
    <font>
      <b/>
      <i/>
      <sz val="11"/>
      <color indexed="48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1"/>
      <color indexed="60"/>
      <name val="Arial Cyr"/>
      <family val="2"/>
    </font>
    <font>
      <sz val="11"/>
      <color indexed="60"/>
      <name val="Arial Cyr"/>
      <family val="2"/>
    </font>
    <font>
      <sz val="11"/>
      <color indexed="16"/>
      <name val="Arial Cyr"/>
      <family val="2"/>
    </font>
    <font>
      <sz val="11"/>
      <color indexed="1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42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/>
    </xf>
    <xf numFmtId="49" fontId="6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2" fontId="7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49" fontId="6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14" fontId="4" fillId="0" borderId="17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10" fontId="7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center"/>
    </xf>
    <xf numFmtId="0" fontId="17" fillId="0" borderId="22" xfId="0" applyFont="1" applyBorder="1" applyAlignment="1">
      <alignment horizontal="left" wrapText="1"/>
    </xf>
    <xf numFmtId="0" fontId="17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22" xfId="0" applyFont="1" applyBorder="1" applyAlignment="1">
      <alignment horizontal="left" vertical="center"/>
    </xf>
    <xf numFmtId="2" fontId="19" fillId="0" borderId="20" xfId="0" applyNumberFormat="1" applyFont="1" applyBorder="1" applyAlignment="1">
      <alignment/>
    </xf>
    <xf numFmtId="2" fontId="19" fillId="0" borderId="23" xfId="0" applyNumberFormat="1" applyFont="1" applyBorder="1" applyAlignment="1">
      <alignment/>
    </xf>
    <xf numFmtId="49" fontId="21" fillId="0" borderId="24" xfId="0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2" fillId="0" borderId="20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22" xfId="0" applyFont="1" applyBorder="1" applyAlignment="1">
      <alignment horizontal="left" wrapText="1"/>
    </xf>
    <xf numFmtId="0" fontId="23" fillId="0" borderId="20" xfId="0" applyFont="1" applyBorder="1" applyAlignment="1">
      <alignment/>
    </xf>
    <xf numFmtId="0" fontId="23" fillId="0" borderId="23" xfId="0" applyFont="1" applyBorder="1" applyAlignment="1">
      <alignment/>
    </xf>
    <xf numFmtId="14" fontId="16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left" vertical="center"/>
    </xf>
    <xf numFmtId="2" fontId="19" fillId="0" borderId="20" xfId="0" applyNumberFormat="1" applyFont="1" applyBorder="1" applyAlignment="1">
      <alignment/>
    </xf>
    <xf numFmtId="2" fontId="19" fillId="0" borderId="23" xfId="0" applyNumberFormat="1" applyFont="1" applyBorder="1" applyAlignment="1">
      <alignment/>
    </xf>
    <xf numFmtId="2" fontId="24" fillId="0" borderId="20" xfId="0" applyNumberFormat="1" applyFont="1" applyBorder="1" applyAlignment="1">
      <alignment/>
    </xf>
    <xf numFmtId="0" fontId="20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wrapText="1"/>
    </xf>
    <xf numFmtId="0" fontId="23" fillId="0" borderId="20" xfId="0" applyFont="1" applyBorder="1" applyAlignment="1">
      <alignment/>
    </xf>
    <xf numFmtId="0" fontId="23" fillId="0" borderId="23" xfId="0" applyFont="1" applyBorder="1" applyAlignment="1">
      <alignment/>
    </xf>
    <xf numFmtId="2" fontId="19" fillId="0" borderId="25" xfId="0" applyNumberFormat="1" applyFont="1" applyBorder="1" applyAlignment="1">
      <alignment/>
    </xf>
    <xf numFmtId="0" fontId="22" fillId="0" borderId="22" xfId="0" applyFont="1" applyBorder="1" applyAlignment="1">
      <alignment horizontal="left" wrapText="1"/>
    </xf>
    <xf numFmtId="0" fontId="22" fillId="0" borderId="20" xfId="0" applyFont="1" applyBorder="1" applyAlignment="1">
      <alignment/>
    </xf>
    <xf numFmtId="0" fontId="22" fillId="0" borderId="23" xfId="0" applyFont="1" applyBorder="1" applyAlignment="1">
      <alignment/>
    </xf>
    <xf numFmtId="0" fontId="25" fillId="0" borderId="22" xfId="0" applyFont="1" applyBorder="1" applyAlignment="1">
      <alignment horizontal="left" wrapText="1"/>
    </xf>
    <xf numFmtId="0" fontId="25" fillId="0" borderId="20" xfId="0" applyFont="1" applyBorder="1" applyAlignment="1">
      <alignment/>
    </xf>
    <xf numFmtId="0" fontId="25" fillId="0" borderId="23" xfId="0" applyFont="1" applyBorder="1" applyAlignment="1">
      <alignment/>
    </xf>
    <xf numFmtId="14" fontId="9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22" fillId="0" borderId="22" xfId="0" applyFont="1" applyBorder="1" applyAlignment="1">
      <alignment horizontal="left" wrapText="1"/>
    </xf>
    <xf numFmtId="0" fontId="19" fillId="0" borderId="28" xfId="0" applyFont="1" applyBorder="1" applyAlignment="1">
      <alignment horizontal="left" vertical="center"/>
    </xf>
    <xf numFmtId="2" fontId="19" fillId="0" borderId="29" xfId="0" applyNumberFormat="1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30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center"/>
    </xf>
    <xf numFmtId="2" fontId="19" fillId="0" borderId="32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9" fontId="0" fillId="0" borderId="10" xfId="64" applyFont="1" applyBorder="1" applyAlignment="1">
      <alignment/>
    </xf>
    <xf numFmtId="14" fontId="27" fillId="0" borderId="22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/>
    </xf>
    <xf numFmtId="14" fontId="18" fillId="0" borderId="22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/>
    </xf>
    <xf numFmtId="2" fontId="18" fillId="0" borderId="23" xfId="0" applyNumberFormat="1" applyFont="1" applyBorder="1" applyAlignment="1">
      <alignment/>
    </xf>
    <xf numFmtId="0" fontId="28" fillId="0" borderId="28" xfId="0" applyFont="1" applyBorder="1" applyAlignment="1">
      <alignment horizontal="left" vertical="center"/>
    </xf>
    <xf numFmtId="2" fontId="28" fillId="0" borderId="29" xfId="0" applyNumberFormat="1" applyFont="1" applyBorder="1" applyAlignment="1">
      <alignment/>
    </xf>
    <xf numFmtId="0" fontId="28" fillId="0" borderId="29" xfId="0" applyFont="1" applyBorder="1" applyAlignment="1">
      <alignment/>
    </xf>
    <xf numFmtId="2" fontId="28" fillId="0" borderId="30" xfId="0" applyNumberFormat="1" applyFont="1" applyBorder="1" applyAlignment="1">
      <alignment/>
    </xf>
    <xf numFmtId="14" fontId="28" fillId="0" borderId="31" xfId="0" applyNumberFormat="1" applyFont="1" applyBorder="1" applyAlignment="1">
      <alignment horizontal="center"/>
    </xf>
    <xf numFmtId="2" fontId="28" fillId="0" borderId="32" xfId="0" applyNumberFormat="1" applyFont="1" applyBorder="1" applyAlignment="1">
      <alignment/>
    </xf>
    <xf numFmtId="0" fontId="28" fillId="0" borderId="32" xfId="0" applyFont="1" applyBorder="1" applyAlignment="1">
      <alignment/>
    </xf>
    <xf numFmtId="2" fontId="28" fillId="0" borderId="33" xfId="0" applyNumberFormat="1" applyFont="1" applyBorder="1" applyAlignment="1">
      <alignment/>
    </xf>
    <xf numFmtId="0" fontId="26" fillId="0" borderId="22" xfId="0" applyFont="1" applyBorder="1" applyAlignment="1">
      <alignment horizontal="left" wrapText="1"/>
    </xf>
    <xf numFmtId="0" fontId="26" fillId="0" borderId="20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2" xfId="0" applyFont="1" applyBorder="1" applyAlignment="1">
      <alignment horizontal="left" wrapText="1"/>
    </xf>
    <xf numFmtId="0" fontId="26" fillId="0" borderId="20" xfId="0" applyFont="1" applyBorder="1" applyAlignment="1">
      <alignment/>
    </xf>
    <xf numFmtId="0" fontId="26" fillId="0" borderId="23" xfId="0" applyFont="1" applyBorder="1" applyAlignment="1">
      <alignment/>
    </xf>
    <xf numFmtId="2" fontId="26" fillId="0" borderId="20" xfId="0" applyNumberFormat="1" applyFont="1" applyBorder="1" applyAlignment="1">
      <alignment/>
    </xf>
    <xf numFmtId="2" fontId="26" fillId="0" borderId="23" xfId="0" applyNumberFormat="1" applyFont="1" applyBorder="1" applyAlignment="1">
      <alignment/>
    </xf>
    <xf numFmtId="0" fontId="26" fillId="0" borderId="34" xfId="0" applyFont="1" applyBorder="1" applyAlignment="1">
      <alignment/>
    </xf>
    <xf numFmtId="2" fontId="3" fillId="0" borderId="19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15" xfId="64" applyFont="1" applyBorder="1" applyAlignment="1">
      <alignment/>
    </xf>
    <xf numFmtId="2" fontId="29" fillId="0" borderId="20" xfId="0" applyNumberFormat="1" applyFont="1" applyBorder="1" applyAlignment="1">
      <alignment/>
    </xf>
    <xf numFmtId="0" fontId="17" fillId="0" borderId="23" xfId="0" applyFont="1" applyBorder="1" applyAlignment="1">
      <alignment/>
    </xf>
    <xf numFmtId="14" fontId="29" fillId="0" borderId="22" xfId="0" applyNumberFormat="1" applyFont="1" applyBorder="1" applyAlignment="1">
      <alignment horizontal="center"/>
    </xf>
    <xf numFmtId="2" fontId="29" fillId="0" borderId="23" xfId="0" applyNumberFormat="1" applyFont="1" applyBorder="1" applyAlignment="1">
      <alignment/>
    </xf>
    <xf numFmtId="14" fontId="30" fillId="0" borderId="22" xfId="0" applyNumberFormat="1" applyFont="1" applyBorder="1" applyAlignment="1">
      <alignment horizontal="center"/>
    </xf>
    <xf numFmtId="2" fontId="31" fillId="0" borderId="20" xfId="0" applyNumberFormat="1" applyFont="1" applyBorder="1" applyAlignment="1">
      <alignment/>
    </xf>
    <xf numFmtId="2" fontId="31" fillId="0" borderId="23" xfId="0" applyNumberFormat="1" applyFont="1" applyBorder="1" applyAlignment="1">
      <alignment/>
    </xf>
    <xf numFmtId="14" fontId="3" fillId="0" borderId="15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32" fillId="0" borderId="28" xfId="0" applyFont="1" applyBorder="1" applyAlignment="1">
      <alignment horizontal="left" vertical="center"/>
    </xf>
    <xf numFmtId="2" fontId="33" fillId="0" borderId="29" xfId="0" applyNumberFormat="1" applyFont="1" applyBorder="1" applyAlignment="1">
      <alignment/>
    </xf>
    <xf numFmtId="0" fontId="33" fillId="0" borderId="29" xfId="0" applyFont="1" applyBorder="1" applyAlignment="1">
      <alignment/>
    </xf>
    <xf numFmtId="2" fontId="33" fillId="0" borderId="30" xfId="0" applyNumberFormat="1" applyFont="1" applyBorder="1" applyAlignment="1">
      <alignment/>
    </xf>
    <xf numFmtId="14" fontId="33" fillId="0" borderId="31" xfId="0" applyNumberFormat="1" applyFont="1" applyBorder="1" applyAlignment="1">
      <alignment horizontal="center"/>
    </xf>
    <xf numFmtId="0" fontId="32" fillId="0" borderId="28" xfId="0" applyFont="1" applyBorder="1" applyAlignment="1">
      <alignment horizontal="left" vertical="center"/>
    </xf>
    <xf numFmtId="2" fontId="32" fillId="0" borderId="29" xfId="0" applyNumberFormat="1" applyFont="1" applyBorder="1" applyAlignment="1">
      <alignment/>
    </xf>
    <xf numFmtId="0" fontId="32" fillId="0" borderId="29" xfId="0" applyFont="1" applyBorder="1" applyAlignment="1">
      <alignment/>
    </xf>
    <xf numFmtId="2" fontId="32" fillId="0" borderId="30" xfId="0" applyNumberFormat="1" applyFont="1" applyBorder="1" applyAlignment="1">
      <alignment/>
    </xf>
    <xf numFmtId="14" fontId="32" fillId="0" borderId="31" xfId="0" applyNumberFormat="1" applyFont="1" applyBorder="1" applyAlignment="1">
      <alignment horizontal="center"/>
    </xf>
    <xf numFmtId="2" fontId="32" fillId="0" borderId="32" xfId="0" applyNumberFormat="1" applyFont="1" applyBorder="1" applyAlignment="1">
      <alignment/>
    </xf>
    <xf numFmtId="0" fontId="32" fillId="0" borderId="32" xfId="0" applyFont="1" applyBorder="1" applyAlignment="1">
      <alignment/>
    </xf>
    <xf numFmtId="2" fontId="32" fillId="0" borderId="33" xfId="0" applyNumberFormat="1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49" fontId="20" fillId="0" borderId="24" xfId="0" applyNumberFormat="1" applyFont="1" applyBorder="1" applyAlignment="1" applyProtection="1">
      <alignment/>
      <protection locked="0"/>
    </xf>
    <xf numFmtId="2" fontId="32" fillId="0" borderId="32" xfId="0" applyNumberFormat="1" applyFont="1" applyBorder="1" applyAlignment="1">
      <alignment/>
    </xf>
    <xf numFmtId="14" fontId="3" fillId="0" borderId="17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32" fillId="0" borderId="35" xfId="0" applyFont="1" applyBorder="1" applyAlignment="1">
      <alignment horizontal="left" vertical="center"/>
    </xf>
    <xf numFmtId="2" fontId="33" fillId="0" borderId="36" xfId="0" applyNumberFormat="1" applyFont="1" applyBorder="1" applyAlignment="1">
      <alignment/>
    </xf>
    <xf numFmtId="0" fontId="33" fillId="0" borderId="36" xfId="0" applyFont="1" applyBorder="1" applyAlignment="1">
      <alignment/>
    </xf>
    <xf numFmtId="2" fontId="33" fillId="0" borderId="37" xfId="0" applyNumberFormat="1" applyFont="1" applyBorder="1" applyAlignment="1">
      <alignment/>
    </xf>
    <xf numFmtId="14" fontId="33" fillId="0" borderId="22" xfId="0" applyNumberFormat="1" applyFont="1" applyBorder="1" applyAlignment="1">
      <alignment horizontal="center"/>
    </xf>
    <xf numFmtId="0" fontId="28" fillId="0" borderId="35" xfId="0" applyFont="1" applyBorder="1" applyAlignment="1">
      <alignment horizontal="left" vertical="center"/>
    </xf>
    <xf numFmtId="2" fontId="34" fillId="0" borderId="36" xfId="0" applyNumberFormat="1" applyFont="1" applyBorder="1" applyAlignment="1">
      <alignment/>
    </xf>
    <xf numFmtId="0" fontId="34" fillId="0" borderId="36" xfId="0" applyFont="1" applyBorder="1" applyAlignment="1">
      <alignment/>
    </xf>
    <xf numFmtId="2" fontId="34" fillId="0" borderId="37" xfId="0" applyNumberFormat="1" applyFont="1" applyBorder="1" applyAlignment="1">
      <alignment/>
    </xf>
    <xf numFmtId="2" fontId="28" fillId="0" borderId="23" xfId="0" applyNumberFormat="1" applyFont="1" applyBorder="1" applyAlignment="1">
      <alignment/>
    </xf>
    <xf numFmtId="0" fontId="35" fillId="0" borderId="0" xfId="0" applyFont="1" applyAlignment="1">
      <alignment/>
    </xf>
    <xf numFmtId="0" fontId="12" fillId="0" borderId="25" xfId="0" applyFont="1" applyBorder="1" applyAlignment="1">
      <alignment/>
    </xf>
    <xf numFmtId="2" fontId="28" fillId="0" borderId="36" xfId="0" applyNumberFormat="1" applyFont="1" applyBorder="1" applyAlignment="1">
      <alignment/>
    </xf>
    <xf numFmtId="0" fontId="28" fillId="0" borderId="36" xfId="0" applyFont="1" applyBorder="1" applyAlignment="1">
      <alignment/>
    </xf>
    <xf numFmtId="2" fontId="28" fillId="0" borderId="37" xfId="0" applyNumberFormat="1" applyFont="1" applyBorder="1" applyAlignment="1">
      <alignment/>
    </xf>
    <xf numFmtId="14" fontId="34" fillId="0" borderId="27" xfId="0" applyNumberFormat="1" applyFont="1" applyBorder="1" applyAlignment="1">
      <alignment horizontal="center"/>
    </xf>
    <xf numFmtId="2" fontId="28" fillId="0" borderId="22" xfId="0" applyNumberFormat="1" applyFont="1" applyBorder="1" applyAlignment="1">
      <alignment/>
    </xf>
    <xf numFmtId="0" fontId="28" fillId="0" borderId="28" xfId="0" applyFont="1" applyBorder="1" applyAlignment="1">
      <alignment horizontal="left" vertical="center"/>
    </xf>
    <xf numFmtId="14" fontId="34" fillId="0" borderId="38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/>
    </xf>
    <xf numFmtId="0" fontId="34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5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27" fillId="0" borderId="0" xfId="0" applyFont="1" applyAlignment="1">
      <alignment/>
    </xf>
    <xf numFmtId="0" fontId="28" fillId="0" borderId="20" xfId="0" applyFont="1" applyBorder="1" applyAlignment="1">
      <alignment/>
    </xf>
    <xf numFmtId="2" fontId="28" fillId="0" borderId="20" xfId="0" applyNumberFormat="1" applyFont="1" applyBorder="1" applyAlignment="1">
      <alignment/>
    </xf>
    <xf numFmtId="0" fontId="20" fillId="0" borderId="24" xfId="0" applyFont="1" applyBorder="1" applyAlignment="1">
      <alignment horizontal="centerContinuous" vertical="center"/>
    </xf>
    <xf numFmtId="2" fontId="17" fillId="0" borderId="20" xfId="0" applyNumberFormat="1" applyFont="1" applyBorder="1" applyAlignment="1">
      <alignment/>
    </xf>
    <xf numFmtId="2" fontId="28" fillId="0" borderId="36" xfId="0" applyNumberFormat="1" applyFont="1" applyBorder="1" applyAlignment="1">
      <alignment/>
    </xf>
    <xf numFmtId="0" fontId="28" fillId="0" borderId="36" xfId="0" applyFont="1" applyBorder="1" applyAlignment="1">
      <alignment/>
    </xf>
    <xf numFmtId="2" fontId="28" fillId="0" borderId="37" xfId="0" applyNumberFormat="1" applyFont="1" applyBorder="1" applyAlignment="1">
      <alignment/>
    </xf>
    <xf numFmtId="14" fontId="28" fillId="0" borderId="38" xfId="0" applyNumberFormat="1" applyFont="1" applyBorder="1" applyAlignment="1">
      <alignment horizontal="center"/>
    </xf>
    <xf numFmtId="2" fontId="28" fillId="0" borderId="22" xfId="0" applyNumberFormat="1" applyFont="1" applyBorder="1" applyAlignment="1">
      <alignment/>
    </xf>
    <xf numFmtId="2" fontId="28" fillId="0" borderId="23" xfId="0" applyNumberFormat="1" applyFont="1" applyBorder="1" applyAlignment="1">
      <alignment/>
    </xf>
    <xf numFmtId="2" fontId="26" fillId="0" borderId="27" xfId="0" applyNumberFormat="1" applyFont="1" applyBorder="1" applyAlignment="1">
      <alignment/>
    </xf>
    <xf numFmtId="0" fontId="0" fillId="0" borderId="15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176" fontId="38" fillId="24" borderId="10" xfId="0" applyNumberFormat="1" applyFont="1" applyFill="1" applyBorder="1" applyAlignment="1" applyProtection="1">
      <alignment horizontal="right" vertical="center" wrapText="1"/>
      <protection locked="0"/>
    </xf>
    <xf numFmtId="176" fontId="39" fillId="24" borderId="10" xfId="0" applyNumberFormat="1" applyFont="1" applyFill="1" applyBorder="1" applyAlignment="1" applyProtection="1">
      <alignment horizontal="right" vertical="center" wrapText="1"/>
      <protection locked="0"/>
    </xf>
    <xf numFmtId="176" fontId="40" fillId="24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>
      <alignment/>
    </xf>
    <xf numFmtId="176" fontId="38" fillId="24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40" xfId="0" applyFont="1" applyBorder="1" applyAlignment="1">
      <alignment/>
    </xf>
    <xf numFmtId="0" fontId="18" fillId="0" borderId="34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2" fontId="18" fillId="0" borderId="27" xfId="0" applyNumberFormat="1" applyFont="1" applyBorder="1" applyAlignment="1">
      <alignment/>
    </xf>
    <xf numFmtId="2" fontId="28" fillId="0" borderId="43" xfId="0" applyNumberFormat="1" applyFont="1" applyBorder="1" applyAlignment="1">
      <alignment/>
    </xf>
    <xf numFmtId="2" fontId="28" fillId="0" borderId="14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2" fontId="16" fillId="0" borderId="36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169" fontId="32" fillId="0" borderId="32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4" fontId="3" fillId="0" borderId="44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26" fillId="0" borderId="36" xfId="0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14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43" fillId="0" borderId="2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14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2" fontId="17" fillId="0" borderId="23" xfId="0" applyNumberFormat="1" applyFont="1" applyBorder="1" applyAlignment="1">
      <alignment/>
    </xf>
    <xf numFmtId="2" fontId="39" fillId="24" borderId="22" xfId="0" applyNumberFormat="1" applyFont="1" applyFill="1" applyBorder="1" applyAlignment="1" applyProtection="1">
      <alignment horizontal="right" vertical="center" wrapText="1"/>
      <protection locked="0"/>
    </xf>
    <xf numFmtId="2" fontId="38" fillId="24" borderId="20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0" xfId="0" applyNumberFormat="1" applyFont="1" applyBorder="1" applyAlignment="1">
      <alignment/>
    </xf>
    <xf numFmtId="2" fontId="40" fillId="24" borderId="20" xfId="0" applyNumberFormat="1" applyFont="1" applyFill="1" applyBorder="1" applyAlignment="1" applyProtection="1">
      <alignment horizontal="right" vertical="center"/>
      <protection locked="0"/>
    </xf>
    <xf numFmtId="2" fontId="39" fillId="24" borderId="20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3" xfId="0" applyNumberFormat="1" applyFont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24" borderId="1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32" fillId="0" borderId="36" xfId="0" applyNumberFormat="1" applyFont="1" applyBorder="1" applyAlignment="1">
      <alignment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2" fontId="39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>
      <alignment/>
    </xf>
    <xf numFmtId="2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39" fillId="24" borderId="10" xfId="0" applyNumberFormat="1" applyFont="1" applyFill="1" applyBorder="1" applyAlignment="1" applyProtection="1">
      <alignment horizontal="right" vertical="center"/>
      <protection locked="0"/>
    </xf>
    <xf numFmtId="2" fontId="36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Alignment="1">
      <alignment/>
    </xf>
    <xf numFmtId="2" fontId="37" fillId="24" borderId="10" xfId="0" applyNumberFormat="1" applyFon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>
      <alignment/>
    </xf>
    <xf numFmtId="49" fontId="24" fillId="0" borderId="25" xfId="0" applyNumberFormat="1" applyFont="1" applyBorder="1" applyAlignment="1" applyProtection="1">
      <alignment horizontal="left" vertical="center"/>
      <protection locked="0"/>
    </xf>
    <xf numFmtId="49" fontId="24" fillId="0" borderId="26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45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7" fontId="20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15" fillId="0" borderId="4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24" fillId="0" borderId="24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1" fillId="0" borderId="42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3_кас. рас. август 2018 xls_file(69)" xfId="58"/>
    <cellStyle name="Followed Hyperlink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40"/>
  <sheetViews>
    <sheetView zoomScale="112" zoomScaleNormal="112" workbookViewId="0" topLeftCell="A1">
      <selection activeCell="C13" sqref="C13:C23"/>
    </sheetView>
  </sheetViews>
  <sheetFormatPr defaultColWidth="9.00390625" defaultRowHeight="12.75"/>
  <cols>
    <col min="1" max="1" width="21.625" style="0" customWidth="1"/>
    <col min="2" max="2" width="15.375" style="0" customWidth="1"/>
    <col min="3" max="3" width="15.25390625" style="0" customWidth="1"/>
    <col min="4" max="4" width="13.25390625" style="0" customWidth="1"/>
    <col min="5" max="5" width="12.625" style="0" customWidth="1"/>
    <col min="6" max="6" width="14.75390625" style="0" customWidth="1"/>
    <col min="7" max="7" width="12.875" style="0" customWidth="1"/>
    <col min="8" max="8" width="11.125" style="0" customWidth="1"/>
    <col min="9" max="9" width="15.75390625" style="0" customWidth="1"/>
    <col min="10" max="10" width="16.25390625" style="0" customWidth="1"/>
    <col min="11" max="11" width="13.375" style="0" customWidth="1"/>
    <col min="12" max="12" width="17.00390625" style="0" customWidth="1"/>
    <col min="13" max="13" width="15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3"/>
      <c r="J1" s="3"/>
      <c r="K1" s="1"/>
      <c r="L1" s="1"/>
      <c r="M1" s="4"/>
    </row>
    <row r="2" spans="1:13" ht="12.75">
      <c r="A2" s="331" t="s">
        <v>1</v>
      </c>
      <c r="B2" s="331"/>
      <c r="C2" s="331"/>
      <c r="D2" s="331"/>
      <c r="E2" s="58"/>
      <c r="F2" s="58"/>
      <c r="G2" s="58"/>
      <c r="H2" s="6"/>
      <c r="I2" s="3"/>
      <c r="J2" s="3"/>
      <c r="K2" s="58"/>
      <c r="L2" s="58"/>
      <c r="M2" s="11"/>
    </row>
    <row r="3" spans="1:13" ht="12.75">
      <c r="A3" s="6"/>
      <c r="B3" s="58"/>
      <c r="C3" s="58"/>
      <c r="D3" s="58"/>
      <c r="E3" s="58"/>
      <c r="F3" s="58"/>
      <c r="G3" s="58"/>
      <c r="H3" s="6"/>
      <c r="I3" s="3"/>
      <c r="J3" s="3"/>
      <c r="K3" s="11"/>
      <c r="L3" s="11"/>
      <c r="M3" s="262"/>
    </row>
    <row r="4" spans="1:13" ht="12.75">
      <c r="A4" s="7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</row>
    <row r="5" spans="1:13" ht="13.5" thickBot="1">
      <c r="A5" s="11" t="s">
        <v>3</v>
      </c>
      <c r="B5" s="332" t="s">
        <v>4</v>
      </c>
      <c r="C5" s="333"/>
      <c r="D5" s="60"/>
      <c r="E5" s="60"/>
      <c r="F5" s="334" t="s">
        <v>5</v>
      </c>
      <c r="G5" s="334"/>
      <c r="H5" s="334"/>
      <c r="I5" s="334"/>
      <c r="J5" s="334"/>
      <c r="K5" s="13"/>
      <c r="L5" s="13"/>
      <c r="M5" s="3"/>
    </row>
    <row r="6" spans="1:13" ht="16.5" thickBot="1">
      <c r="A6" s="58"/>
      <c r="B6" s="61"/>
      <c r="C6" s="60"/>
      <c r="D6" s="60"/>
      <c r="E6" s="60"/>
      <c r="F6" s="325">
        <v>43466</v>
      </c>
      <c r="G6" s="326"/>
      <c r="H6" s="326"/>
      <c r="I6" s="326"/>
      <c r="J6" s="326"/>
      <c r="K6" s="326"/>
      <c r="L6" s="326"/>
      <c r="M6" s="327"/>
    </row>
    <row r="7" spans="1:13" ht="13.5" thickBot="1">
      <c r="A7" s="335" t="s">
        <v>14</v>
      </c>
      <c r="B7" s="311"/>
      <c r="C7" s="311"/>
      <c r="D7" s="312"/>
      <c r="E7" s="59"/>
      <c r="F7" s="59"/>
      <c r="G7" s="59"/>
      <c r="H7" s="61"/>
      <c r="I7" s="61"/>
      <c r="J7" s="61"/>
      <c r="K7" s="13"/>
      <c r="L7" s="13"/>
      <c r="M7" s="62"/>
    </row>
    <row r="8" spans="1:13" ht="13.5" thickBot="1">
      <c r="A8" s="16" t="s">
        <v>6</v>
      </c>
      <c r="B8" s="17"/>
      <c r="C8" s="16"/>
      <c r="D8" s="16"/>
      <c r="E8" s="3"/>
      <c r="F8" s="3"/>
      <c r="G8" s="3"/>
      <c r="H8" s="63"/>
      <c r="I8" s="63"/>
      <c r="J8" s="63"/>
      <c r="K8" s="13"/>
      <c r="L8" s="13"/>
      <c r="M8" s="62"/>
    </row>
    <row r="9" spans="1:14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9"/>
      <c r="N9" s="36"/>
    </row>
    <row r="10" spans="1:13" ht="13.5" thickBot="1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2272</v>
      </c>
      <c r="J10" s="21">
        <v>2273</v>
      </c>
      <c r="K10" s="21">
        <v>2250</v>
      </c>
      <c r="L10" s="21">
        <v>2275</v>
      </c>
      <c r="M10" s="330"/>
    </row>
    <row r="11" spans="1:13" ht="13.5" thickBot="1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10</v>
      </c>
      <c r="J11" s="85">
        <v>11</v>
      </c>
      <c r="K11" s="85">
        <v>12</v>
      </c>
      <c r="L11" s="85">
        <v>13</v>
      </c>
      <c r="M11" s="86">
        <v>15</v>
      </c>
    </row>
    <row r="12" spans="1:13" ht="30.75" customHeight="1" thickBot="1">
      <c r="A12" s="159" t="s">
        <v>48</v>
      </c>
      <c r="B12" s="162">
        <f>КОШ1!B12+кош2!B12+кош3!B12+Кош4!B12+кош5!B12+кош6!B12+Шевчен1!B12+шевч2!B12+ліски!B12+'Кіл. 5 (сад)'!B12+'зведена школи (суб отг) '!B12</f>
        <v>0</v>
      </c>
      <c r="C12" s="162">
        <f>КОШ1!C12+кош2!C12+кош3!C12+Кош4!C12+кош5!C12+кош6!C12+Шевчен1!C12+шевч2!C12+ліски!C12+'Кіл. 5 (сад)'!C12+'зведена школи (суб отг) '!C12</f>
        <v>0</v>
      </c>
      <c r="D12" s="162" t="e">
        <f>КОШ1!D12+кош2!D12+кош3!D12+Кош4!D12+кош5!D12+кош6!D12+Шевчен1!D12+шевч2!D12+ліски!D12+'Кіл. 5 (сад)'!D12+'зведена школи (суб отг) '!D12</f>
        <v>#REF!</v>
      </c>
      <c r="E12" s="162">
        <f>КОШ1!E12+кош2!E12+кош3!E12+Кош4!E12+кош5!E12+кош6!E12+Шевчен1!E12+шевч2!E12+ліски!E12+'Кіл. 5 (сад)'!E12+'зведена школи (суб отг) '!E12</f>
        <v>0</v>
      </c>
      <c r="F12" s="162">
        <f>КОШ1!F12+кош2!F12+кош3!F12+Кош4!F12+кош5!F12+кош6!F12+Шевчен1!F12+шевч2!F12+ліски!F12+'Кіл. 5 (сад)'!F12+'зведена школи (суб отг) '!F12</f>
        <v>0</v>
      </c>
      <c r="G12" s="162">
        <f>КОШ1!G12+кош2!G12+кош3!G12+Кош4!G12+кош5!G12+кош6!G12+Шевчен1!G12+шевч2!G12+ліски!G12+'Кіл. 5 (сад)'!G12+'зведена школи (суб отг) '!G12</f>
        <v>0</v>
      </c>
      <c r="H12" s="162">
        <f>КОШ1!H12+кош2!H12+кош3!H12+Кош4!H12+кош5!H12+кош6!H12+Шевчен1!H12+шевч2!I12+ліски!H12+'Кіл. 5 (сад)'!H12+'зведена школи (суб отг) '!H12</f>
        <v>0</v>
      </c>
      <c r="I12" s="162" t="e">
        <f>КОШ1!J12+кош2!J12+кош3!J12+Кош4!J12+кош5!J12+кош6!J12+Шевчен1!J12+шевч2!J12+ліски!J12+#REF!+'зведена школи (суб отг) '!I12</f>
        <v>#REF!</v>
      </c>
      <c r="J12" s="162">
        <f>КОШ1!K12+кош2!K12+кош3!K12+Кош4!K12+кош5!K12+кош6!K12+Шевчен1!K12+шевч2!K12+ліски!K12+'Кіл. 5 (сад)'!M12+'зведена школи (суб отг) '!J12</f>
        <v>0</v>
      </c>
      <c r="K12" s="162">
        <f>КОШ1!I12+кош2!I12+кош3!I12+Кош4!I12+кош5!I12+кош6!I12+Шевчен1!I12+ліски!I12+'Кіл. 5 (сад)'!K12+'зведена школи (суб отг) '!K12</f>
        <v>0</v>
      </c>
      <c r="L12" s="162">
        <f>КОШ1!L12+кош2!L12+кош3!L12+Кош4!L12+кош5!L12+кош6!L12+Шевчен1!L12+шевч2!M12+ліски!L12+'Кіл. 5 (сад)'!O12+'зведена школи (суб отг) '!L12</f>
        <v>0</v>
      </c>
      <c r="M12" s="236" t="e">
        <f>B12+C12+D12+E12+F12+G12+H12+I12+J12+K12+L12</f>
        <v>#REF!</v>
      </c>
    </row>
    <row r="13" spans="1:13" ht="12.75">
      <c r="A13" s="177" t="s">
        <v>34</v>
      </c>
      <c r="B13" s="297">
        <f>КОШ1!B29</f>
        <v>97337.18</v>
      </c>
      <c r="C13" s="297">
        <f>КОШ1!C29</f>
        <v>23162.08</v>
      </c>
      <c r="D13" s="286">
        <f>КОШ1!D29</f>
        <v>0</v>
      </c>
      <c r="E13" s="65">
        <f>КОШ1!E29</f>
        <v>0</v>
      </c>
      <c r="F13" s="65">
        <f>КОШ1!F29</f>
        <v>0</v>
      </c>
      <c r="G13" s="65">
        <f>КОШ1!G29</f>
        <v>0</v>
      </c>
      <c r="H13" s="65">
        <f>КОШ1!H29</f>
        <v>0</v>
      </c>
      <c r="I13" s="65">
        <f>КОШ1!J29</f>
        <v>0</v>
      </c>
      <c r="J13" s="65">
        <f>КОШ1!K29</f>
        <v>0</v>
      </c>
      <c r="K13" s="65">
        <f>КОШ1!I29</f>
        <v>0</v>
      </c>
      <c r="L13" s="65">
        <f>КОШ1!L29</f>
        <v>0</v>
      </c>
      <c r="M13" s="165">
        <f aca="true" t="shared" si="0" ref="M13:M24">SUM(B13:L13)</f>
        <v>120499.26</v>
      </c>
    </row>
    <row r="14" spans="1:13" ht="12.75">
      <c r="A14" s="178" t="s">
        <v>35</v>
      </c>
      <c r="B14" s="297">
        <f>кош2!B26</f>
        <v>100579.52</v>
      </c>
      <c r="C14" s="297">
        <f>кош2!C26</f>
        <v>25271.61</v>
      </c>
      <c r="D14" s="65">
        <f>кош2!D26</f>
        <v>0</v>
      </c>
      <c r="E14" s="65">
        <f>кош2!E26</f>
        <v>0</v>
      </c>
      <c r="F14" s="65">
        <f>кош2!F26</f>
        <v>0</v>
      </c>
      <c r="G14" s="65">
        <f>кош2!G26</f>
        <v>0</v>
      </c>
      <c r="H14" s="65">
        <f>кош2!H26</f>
        <v>0</v>
      </c>
      <c r="I14" s="65">
        <f>кош2!J26</f>
        <v>0</v>
      </c>
      <c r="J14" s="65">
        <f>кош2!K26</f>
        <v>0</v>
      </c>
      <c r="K14" s="65">
        <f>кош2!I26</f>
        <v>0</v>
      </c>
      <c r="L14" s="65">
        <f>кош2!L26</f>
        <v>0</v>
      </c>
      <c r="M14" s="165">
        <f t="shared" si="0"/>
        <v>125851.13</v>
      </c>
    </row>
    <row r="15" spans="1:13" ht="12.75">
      <c r="A15" s="177" t="s">
        <v>36</v>
      </c>
      <c r="B15" s="297">
        <f>кош3!B29</f>
        <v>112027.3</v>
      </c>
      <c r="C15" s="297">
        <f>кош3!C29</f>
        <v>25767.52</v>
      </c>
      <c r="D15" s="65">
        <f>кош3!D29</f>
        <v>0</v>
      </c>
      <c r="E15" s="65">
        <f>кош3!E29</f>
        <v>0</v>
      </c>
      <c r="F15" s="65">
        <f>кош3!F29</f>
        <v>0</v>
      </c>
      <c r="G15" s="65">
        <f>кош3!G29</f>
        <v>0</v>
      </c>
      <c r="H15" s="65">
        <f>кош3!H29</f>
        <v>0</v>
      </c>
      <c r="I15" s="65">
        <f>кош3!J29</f>
        <v>0</v>
      </c>
      <c r="J15" s="65">
        <f>кош3!K29</f>
        <v>0</v>
      </c>
      <c r="K15" s="65">
        <f>кош3!I29</f>
        <v>30000</v>
      </c>
      <c r="L15" s="65">
        <f>кош3!L29</f>
        <v>0</v>
      </c>
      <c r="M15" s="165">
        <f t="shared" si="0"/>
        <v>167794.82</v>
      </c>
    </row>
    <row r="16" spans="1:13" ht="14.25" customHeight="1">
      <c r="A16" s="178" t="s">
        <v>37</v>
      </c>
      <c r="B16" s="297">
        <f>Кош4!B26</f>
        <v>111762.43</v>
      </c>
      <c r="C16" s="297">
        <f>Кош4!C26</f>
        <v>26961.36</v>
      </c>
      <c r="D16" s="286">
        <f>Кош4!D26</f>
        <v>0</v>
      </c>
      <c r="E16" s="65">
        <f>Кош4!E26</f>
        <v>0</v>
      </c>
      <c r="F16" s="65">
        <f>Кош4!F26</f>
        <v>0</v>
      </c>
      <c r="G16" s="65">
        <f>Кош4!G26</f>
        <v>0</v>
      </c>
      <c r="H16" s="65">
        <f>Кош4!H26</f>
        <v>0</v>
      </c>
      <c r="I16" s="65">
        <f>Кош4!J26</f>
        <v>0</v>
      </c>
      <c r="J16" s="65">
        <f>Кош4!K26</f>
        <v>0</v>
      </c>
      <c r="K16" s="65">
        <f>Кош4!I26</f>
        <v>0</v>
      </c>
      <c r="L16" s="65">
        <f>Кош4!L26</f>
        <v>0</v>
      </c>
      <c r="M16" s="165">
        <f t="shared" si="0"/>
        <v>138723.78999999998</v>
      </c>
    </row>
    <row r="17" spans="1:13" ht="13.5" customHeight="1">
      <c r="A17" s="177" t="s">
        <v>38</v>
      </c>
      <c r="B17" s="297">
        <f>кош5!B29</f>
        <v>54549.34</v>
      </c>
      <c r="C17" s="297">
        <f>кош5!C29</f>
        <v>14715.11</v>
      </c>
      <c r="D17" s="286">
        <f>кош5!D29</f>
        <v>0</v>
      </c>
      <c r="E17" s="65">
        <f>кош5!E29</f>
        <v>0</v>
      </c>
      <c r="F17" s="65">
        <f>кош5!F29</f>
        <v>0</v>
      </c>
      <c r="G17" s="65">
        <f>кош5!G29</f>
        <v>0</v>
      </c>
      <c r="H17" s="65">
        <f>кош5!H29</f>
        <v>0</v>
      </c>
      <c r="I17" s="65">
        <f>кош5!J29</f>
        <v>0</v>
      </c>
      <c r="J17" s="65">
        <f>кош5!K29</f>
        <v>0</v>
      </c>
      <c r="K17" s="65">
        <f>кош5!I29</f>
        <v>0</v>
      </c>
      <c r="L17" s="65">
        <f>кош5!L29</f>
        <v>0</v>
      </c>
      <c r="M17" s="165">
        <f t="shared" si="0"/>
        <v>69264.45</v>
      </c>
    </row>
    <row r="18" spans="1:13" ht="12.75">
      <c r="A18" s="177" t="s">
        <v>39</v>
      </c>
      <c r="B18" s="297">
        <f>кош6!B26</f>
        <v>34925.51</v>
      </c>
      <c r="C18" s="297">
        <f>кош6!C26</f>
        <v>9912.35</v>
      </c>
      <c r="D18" s="286">
        <f>кош6!D26</f>
        <v>0</v>
      </c>
      <c r="E18" s="65">
        <f>кош6!E26</f>
        <v>0</v>
      </c>
      <c r="F18" s="65">
        <f>кош6!F26</f>
        <v>0</v>
      </c>
      <c r="G18" s="65">
        <f>кош6!G26</f>
        <v>0</v>
      </c>
      <c r="H18" s="65">
        <f>кош6!H26</f>
        <v>0</v>
      </c>
      <c r="I18" s="65">
        <f>кош6!J26</f>
        <v>0</v>
      </c>
      <c r="J18" s="65">
        <f>кош6!K26</f>
        <v>0</v>
      </c>
      <c r="K18" s="65">
        <f>кош6!I26</f>
        <v>0</v>
      </c>
      <c r="L18" s="65">
        <f>кош6!L26</f>
        <v>0</v>
      </c>
      <c r="M18" s="165">
        <f t="shared" si="0"/>
        <v>44837.86</v>
      </c>
    </row>
    <row r="19" spans="1:13" ht="12.75">
      <c r="A19" s="194" t="s">
        <v>40</v>
      </c>
      <c r="B19" s="297">
        <f>Шевчен1!B28</f>
        <v>95042.61</v>
      </c>
      <c r="C19" s="297">
        <f>Шевчен1!C28</f>
        <v>21489.85</v>
      </c>
      <c r="D19" s="286">
        <f>Шевчен1!D28</f>
        <v>0</v>
      </c>
      <c r="E19" s="65">
        <f>Шевчен1!E28</f>
        <v>0</v>
      </c>
      <c r="F19" s="65">
        <f>Шевчен1!F28</f>
        <v>0</v>
      </c>
      <c r="G19" s="65">
        <f>Шевчен1!G28</f>
        <v>0</v>
      </c>
      <c r="H19" s="65">
        <f>Шевчен1!H28</f>
        <v>0</v>
      </c>
      <c r="I19" s="65">
        <f>Шевчен1!J28</f>
        <v>0</v>
      </c>
      <c r="J19" s="65">
        <f>Шевчен1!K28</f>
        <v>0</v>
      </c>
      <c r="K19" s="65">
        <f>Шевчен1!I28</f>
        <v>0</v>
      </c>
      <c r="L19" s="65">
        <f>Шевчен1!L28</f>
        <v>0</v>
      </c>
      <c r="M19" s="165">
        <f t="shared" si="0"/>
        <v>116532.45999999999</v>
      </c>
    </row>
    <row r="20" spans="1:13" ht="12.75">
      <c r="A20" s="194" t="s">
        <v>41</v>
      </c>
      <c r="B20" s="297">
        <f>шевч2!B27</f>
        <v>88568.52</v>
      </c>
      <c r="C20" s="297">
        <f>шевч2!C27</f>
        <v>25105.63</v>
      </c>
      <c r="D20" s="286">
        <f>шевч2!D27</f>
        <v>0</v>
      </c>
      <c r="E20" s="65">
        <f>шевч2!E27</f>
        <v>0</v>
      </c>
      <c r="F20" s="65">
        <f>шевч2!F27</f>
        <v>0</v>
      </c>
      <c r="G20" s="65">
        <f>шевч2!G27</f>
        <v>0</v>
      </c>
      <c r="H20" s="65">
        <f>шевч2!I27</f>
        <v>0</v>
      </c>
      <c r="I20" s="65">
        <f>шевч2!J27</f>
        <v>0</v>
      </c>
      <c r="J20" s="65">
        <f>шевч2!K27</f>
        <v>0</v>
      </c>
      <c r="K20" s="65">
        <f>шевч2!H27</f>
        <v>0</v>
      </c>
      <c r="L20" s="65">
        <f>шевч2!M27</f>
        <v>0</v>
      </c>
      <c r="M20" s="165">
        <f t="shared" si="0"/>
        <v>113674.15000000001</v>
      </c>
    </row>
    <row r="21" spans="1:13" ht="3" customHeight="1">
      <c r="A21" s="178"/>
      <c r="B21" s="297"/>
      <c r="C21" s="297"/>
      <c r="D21" s="286"/>
      <c r="E21" s="65"/>
      <c r="F21" s="65"/>
      <c r="G21" s="65"/>
      <c r="H21" s="65"/>
      <c r="I21" s="65"/>
      <c r="J21" s="65"/>
      <c r="K21" s="65"/>
      <c r="L21" s="65"/>
      <c r="M21" s="165"/>
    </row>
    <row r="22" spans="1:13" ht="12.75">
      <c r="A22" s="177" t="s">
        <v>21</v>
      </c>
      <c r="B22" s="297">
        <f>ліски!B30</f>
        <v>85137.02</v>
      </c>
      <c r="C22" s="297">
        <f>ліски!C30</f>
        <v>21232.18</v>
      </c>
      <c r="D22" s="286">
        <f>ліски!D19</f>
        <v>0</v>
      </c>
      <c r="E22" s="65">
        <f>ліски!E19</f>
        <v>0</v>
      </c>
      <c r="F22" s="65">
        <f>ліски!F19</f>
        <v>0</v>
      </c>
      <c r="G22" s="65">
        <f>ліски!G19</f>
        <v>0</v>
      </c>
      <c r="H22" s="65">
        <f>ліски!H19</f>
        <v>0</v>
      </c>
      <c r="I22" s="65">
        <f>ліски!J19</f>
        <v>0</v>
      </c>
      <c r="J22" s="65">
        <f>ліски!K19</f>
        <v>0</v>
      </c>
      <c r="K22" s="65">
        <f>ліски!I19</f>
        <v>0</v>
      </c>
      <c r="L22" s="65">
        <f>ліски!L19</f>
        <v>0</v>
      </c>
      <c r="M22" s="165">
        <f>SUM(B22:L22)</f>
        <v>106369.20000000001</v>
      </c>
    </row>
    <row r="23" spans="1:13" ht="12.75">
      <c r="A23" s="177" t="s">
        <v>125</v>
      </c>
      <c r="B23" s="297">
        <f>'Кіл. 5 (сад)'!B26</f>
        <v>39805.82</v>
      </c>
      <c r="C23" s="297">
        <f>'Кіл. 5 (сад)'!C26</f>
        <v>9303.72</v>
      </c>
      <c r="D23" s="65">
        <f>'Кіл. 5 (сад)'!D26</f>
        <v>0</v>
      </c>
      <c r="E23" s="65">
        <f>'Кіл. 5 (сад)'!E26</f>
        <v>0</v>
      </c>
      <c r="F23" s="65">
        <f>'Кіл. 5 (сад)'!F26</f>
        <v>0</v>
      </c>
      <c r="G23" s="65">
        <f>'Кіл. 5 (сад)'!G26</f>
        <v>0</v>
      </c>
      <c r="H23" s="65">
        <f>'Кіл. 5 (сад)'!H26</f>
        <v>0</v>
      </c>
      <c r="I23" s="65">
        <f>'Кіл. 5 (сад)'!L26</f>
        <v>0</v>
      </c>
      <c r="J23" s="65">
        <f>'Кіл. 5 (сад)'!M26</f>
        <v>0</v>
      </c>
      <c r="K23" s="65">
        <f>'Кіл. 5 (сад)'!K26</f>
        <v>0</v>
      </c>
      <c r="L23" s="65">
        <f>'Кіл. 5 (сад)'!O26</f>
        <v>0</v>
      </c>
      <c r="M23" s="165">
        <f t="shared" si="0"/>
        <v>49109.54</v>
      </c>
    </row>
    <row r="24" spans="1:13" ht="13.5" thickBot="1">
      <c r="A24" s="279" t="s">
        <v>124</v>
      </c>
      <c r="B24" s="298">
        <f>'зведена школи (суб отг) '!B22</f>
        <v>2774787.08</v>
      </c>
      <c r="C24" s="298">
        <f>'зведена школи (суб отг) '!C22</f>
        <v>598200.7899999999</v>
      </c>
      <c r="D24" s="280">
        <f>'зведена школи (суб отг) '!D22</f>
        <v>0</v>
      </c>
      <c r="E24" s="280">
        <f>'зведена школи (суб отг) '!E22</f>
        <v>0</v>
      </c>
      <c r="F24" s="280">
        <f>'зведена школи (суб отг) '!F22</f>
        <v>0</v>
      </c>
      <c r="G24" s="280">
        <f>'зведена школи (суб отг) '!G22</f>
        <v>0</v>
      </c>
      <c r="H24" s="280">
        <f>'зведена школи (суб отг) '!H22</f>
        <v>0</v>
      </c>
      <c r="I24" s="280">
        <f>'зведена школи (суб отг) '!I22</f>
        <v>0</v>
      </c>
      <c r="J24" s="280">
        <f>'зведена школи (суб отг) '!J22</f>
        <v>0</v>
      </c>
      <c r="K24" s="280" t="e">
        <f>#REF!</f>
        <v>#REF!</v>
      </c>
      <c r="L24" s="280" t="e">
        <f>#REF!</f>
        <v>#REF!</v>
      </c>
      <c r="M24" s="165" t="e">
        <f t="shared" si="0"/>
        <v>#REF!</v>
      </c>
    </row>
    <row r="25" spans="1:19" s="225" customFormat="1" ht="15.75" thickBot="1">
      <c r="A25" s="145" t="s">
        <v>53</v>
      </c>
      <c r="B25" s="146">
        <f aca="true" t="shared" si="1" ref="B25:H25">SUM(B13:B24)</f>
        <v>3594522.33</v>
      </c>
      <c r="C25" s="146">
        <f t="shared" si="1"/>
        <v>801122.2</v>
      </c>
      <c r="D25" s="146">
        <f t="shared" si="1"/>
        <v>0</v>
      </c>
      <c r="E25" s="146">
        <f t="shared" si="1"/>
        <v>0</v>
      </c>
      <c r="F25" s="146">
        <f t="shared" si="1"/>
        <v>0</v>
      </c>
      <c r="G25" s="146">
        <f t="shared" si="1"/>
        <v>0</v>
      </c>
      <c r="H25" s="146">
        <f t="shared" si="1"/>
        <v>0</v>
      </c>
      <c r="I25" s="146">
        <f>SUM(I13:I24)</f>
        <v>0</v>
      </c>
      <c r="J25" s="146">
        <f>SUM(J13:J24)</f>
        <v>0</v>
      </c>
      <c r="K25" s="146" t="e">
        <f>SUM(K13:K24)</f>
        <v>#REF!</v>
      </c>
      <c r="L25" s="146" t="e">
        <f>SUM(L13:L24)</f>
        <v>#REF!</v>
      </c>
      <c r="M25" s="146" t="e">
        <f>SUM(M13:M24)</f>
        <v>#REF!</v>
      </c>
      <c r="N25" s="146"/>
      <c r="O25" s="146"/>
      <c r="P25" s="146"/>
      <c r="Q25" s="146"/>
      <c r="R25" s="146"/>
      <c r="S25" s="146"/>
    </row>
    <row r="26" spans="1:13" ht="12.75">
      <c r="A26" s="81"/>
      <c r="B26" s="8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83"/>
    </row>
    <row r="27" spans="1:13" ht="13.5" thickBot="1">
      <c r="A27" s="77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</row>
    <row r="28" spans="1:13" ht="13.5" thickBot="1">
      <c r="A28" s="102" t="s">
        <v>11</v>
      </c>
      <c r="B28" s="103">
        <f aca="true" t="shared" si="2" ref="B28:M28">B12+B25</f>
        <v>3594522.33</v>
      </c>
      <c r="C28" s="103">
        <f t="shared" si="2"/>
        <v>801122.2</v>
      </c>
      <c r="D28" s="103" t="e">
        <f t="shared" si="2"/>
        <v>#REF!</v>
      </c>
      <c r="E28" s="103">
        <f t="shared" si="2"/>
        <v>0</v>
      </c>
      <c r="F28" s="103">
        <f t="shared" si="2"/>
        <v>0</v>
      </c>
      <c r="G28" s="103">
        <f t="shared" si="2"/>
        <v>0</v>
      </c>
      <c r="H28" s="103">
        <f t="shared" si="2"/>
        <v>0</v>
      </c>
      <c r="I28" s="103" t="e">
        <f t="shared" si="2"/>
        <v>#REF!</v>
      </c>
      <c r="J28" s="103">
        <f t="shared" si="2"/>
        <v>0</v>
      </c>
      <c r="K28" s="103" t="e">
        <f t="shared" si="2"/>
        <v>#REF!</v>
      </c>
      <c r="L28" s="103" t="e">
        <f t="shared" si="2"/>
        <v>#REF!</v>
      </c>
      <c r="M28" s="104" t="e">
        <f t="shared" si="2"/>
        <v>#REF!</v>
      </c>
    </row>
    <row r="29" spans="1:13" ht="12.75">
      <c r="A29" s="81"/>
      <c r="B29" s="8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83"/>
    </row>
    <row r="30" spans="1:13" ht="12.75">
      <c r="A30" s="64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8"/>
    </row>
    <row r="31" spans="1:13" ht="14.25">
      <c r="A31" s="54" t="s">
        <v>51</v>
      </c>
      <c r="B31" s="246"/>
      <c r="C31" s="245"/>
      <c r="D31" s="245"/>
      <c r="E31" s="245"/>
      <c r="F31" s="245"/>
      <c r="G31" s="245"/>
      <c r="H31" s="247"/>
      <c r="I31" s="246"/>
      <c r="J31" s="246"/>
      <c r="K31" s="245"/>
      <c r="L31" s="246"/>
      <c r="M31" s="166">
        <f>SUM(B31:L31)</f>
        <v>0</v>
      </c>
    </row>
    <row r="32" spans="1:13" ht="15">
      <c r="A32" s="26"/>
      <c r="B32" s="27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38"/>
    </row>
    <row r="33" spans="1:13" ht="15.75">
      <c r="A33" s="29" t="s">
        <v>52</v>
      </c>
      <c r="B33" s="27">
        <f>B28-B31</f>
        <v>3594522.33</v>
      </c>
      <c r="C33" s="27">
        <f aca="true" t="shared" si="3" ref="C33:L33">C28-C31</f>
        <v>801122.2</v>
      </c>
      <c r="D33" s="27" t="e">
        <f t="shared" si="3"/>
        <v>#REF!</v>
      </c>
      <c r="E33" s="27">
        <f t="shared" si="3"/>
        <v>0</v>
      </c>
      <c r="F33" s="27">
        <f t="shared" si="3"/>
        <v>0</v>
      </c>
      <c r="G33" s="27">
        <f t="shared" si="3"/>
        <v>0</v>
      </c>
      <c r="H33" s="27">
        <f t="shared" si="3"/>
        <v>0</v>
      </c>
      <c r="I33" s="27" t="e">
        <f t="shared" si="3"/>
        <v>#REF!</v>
      </c>
      <c r="J33" s="27">
        <f t="shared" si="3"/>
        <v>0</v>
      </c>
      <c r="K33" s="27" t="e">
        <f t="shared" si="3"/>
        <v>#REF!</v>
      </c>
      <c r="L33" s="27" t="e">
        <f t="shared" si="3"/>
        <v>#REF!</v>
      </c>
      <c r="M33" s="27" t="e">
        <f>M28-M31</f>
        <v>#REF!</v>
      </c>
    </row>
    <row r="34" spans="1:13" ht="12.75">
      <c r="A34" s="22"/>
      <c r="B34" s="24"/>
      <c r="C34" s="25"/>
      <c r="D34" s="25"/>
      <c r="E34" s="25"/>
      <c r="F34" s="24"/>
      <c r="G34" s="25"/>
      <c r="H34" s="25"/>
      <c r="I34" s="25"/>
      <c r="J34" s="25"/>
      <c r="K34" s="25"/>
      <c r="L34" s="25"/>
      <c r="M34" s="37"/>
    </row>
    <row r="35" spans="1:13" ht="13.5" thickBot="1">
      <c r="A35" s="2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9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40" ht="12.75">
      <c r="D40" t="s">
        <v>10</v>
      </c>
    </row>
  </sheetData>
  <sheetProtection/>
  <mergeCells count="9">
    <mergeCell ref="A9:A10"/>
    <mergeCell ref="B9:L9"/>
    <mergeCell ref="M9:M10"/>
    <mergeCell ref="A1:D1"/>
    <mergeCell ref="A2:D2"/>
    <mergeCell ref="B5:C5"/>
    <mergeCell ref="F5:J5"/>
    <mergeCell ref="F6:M6"/>
    <mergeCell ref="A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3"/>
  <sheetViews>
    <sheetView zoomScalePageLayoutView="0" workbookViewId="0" topLeftCell="B10">
      <selection activeCell="B30" sqref="B30"/>
    </sheetView>
  </sheetViews>
  <sheetFormatPr defaultColWidth="9.00390625" defaultRowHeight="12.75"/>
  <cols>
    <col min="1" max="1" width="15.125" style="0" customWidth="1"/>
    <col min="2" max="2" width="12.75390625" style="0" customWidth="1"/>
    <col min="3" max="3" width="11.75390625" style="0" customWidth="1"/>
    <col min="4" max="4" width="11.25390625" style="0" customWidth="1"/>
    <col min="5" max="5" width="9.25390625" style="0" bestFit="1" customWidth="1"/>
    <col min="6" max="6" width="11.00390625" style="0" customWidth="1"/>
    <col min="7" max="7" width="10.625" style="0" customWidth="1"/>
    <col min="8" max="8" width="8.00390625" style="0" customWidth="1"/>
    <col min="9" max="9" width="9.375" style="0" customWidth="1"/>
    <col min="10" max="10" width="10.375" style="0" customWidth="1"/>
    <col min="11" max="11" width="12.25390625" style="0" customWidth="1"/>
    <col min="12" max="12" width="11.125" style="0" customWidth="1"/>
    <col min="13" max="13" width="13.87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21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5.75" thickBot="1">
      <c r="A12" s="159" t="s">
        <v>48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1">
        <f>SUM(B12:L12)</f>
        <v>0</v>
      </c>
    </row>
    <row r="13" spans="1:13" ht="14.25">
      <c r="A13" s="54" t="s">
        <v>60</v>
      </c>
      <c r="B13" s="266">
        <v>85137.02</v>
      </c>
      <c r="C13" s="53">
        <v>21232.18</v>
      </c>
      <c r="D13" s="53"/>
      <c r="E13" s="53"/>
      <c r="F13" s="53"/>
      <c r="G13" s="266"/>
      <c r="H13" s="53"/>
      <c r="I13" s="53"/>
      <c r="J13" s="53"/>
      <c r="K13" s="53"/>
      <c r="L13" s="55"/>
      <c r="M13" s="72">
        <f>SUM(B13:L13)</f>
        <v>106369.20000000001</v>
      </c>
    </row>
    <row r="14" spans="1:13" ht="14.25">
      <c r="A14" s="54" t="s">
        <v>94</v>
      </c>
      <c r="B14" s="266"/>
      <c r="C14" s="53"/>
      <c r="D14" s="53"/>
      <c r="E14" s="53"/>
      <c r="F14" s="53"/>
      <c r="G14" s="266"/>
      <c r="H14" s="53"/>
      <c r="I14" s="53"/>
      <c r="J14" s="53"/>
      <c r="K14" s="53"/>
      <c r="L14" s="55"/>
      <c r="M14" s="72">
        <f>SUM(B14:L14)</f>
        <v>0</v>
      </c>
    </row>
    <row r="15" spans="1:13" ht="14.25">
      <c r="A15" s="54" t="s">
        <v>59</v>
      </c>
      <c r="B15" s="266"/>
      <c r="C15" s="53"/>
      <c r="D15" s="53"/>
      <c r="E15" s="53"/>
      <c r="F15" s="266"/>
      <c r="G15" s="53"/>
      <c r="H15" s="53"/>
      <c r="I15" s="266"/>
      <c r="J15" s="266"/>
      <c r="K15" s="266"/>
      <c r="L15" s="266"/>
      <c r="M15" s="72">
        <f aca="true" t="shared" si="0" ref="M15:M22">SUM(B15:L15)</f>
        <v>0</v>
      </c>
    </row>
    <row r="16" spans="1:13" ht="14.25">
      <c r="A16" s="54" t="s">
        <v>61</v>
      </c>
      <c r="B16" s="26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72">
        <f t="shared" si="0"/>
        <v>0</v>
      </c>
    </row>
    <row r="17" spans="1:13" ht="14.25">
      <c r="A17" s="54" t="s">
        <v>63</v>
      </c>
      <c r="B17" s="26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2">
        <f t="shared" si="0"/>
        <v>0</v>
      </c>
    </row>
    <row r="18" spans="1:13" ht="14.25">
      <c r="A18" s="54" t="s">
        <v>64</v>
      </c>
      <c r="B18" s="26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72">
        <f t="shared" si="0"/>
        <v>0</v>
      </c>
    </row>
    <row r="19" spans="1:13" ht="14.25">
      <c r="A19" s="54" t="s">
        <v>67</v>
      </c>
      <c r="B19" s="266"/>
      <c r="C19" s="53"/>
      <c r="D19" s="53"/>
      <c r="E19" s="53"/>
      <c r="F19" s="266"/>
      <c r="G19" s="53"/>
      <c r="H19" s="53"/>
      <c r="I19" s="53"/>
      <c r="J19" s="53"/>
      <c r="K19" s="53"/>
      <c r="L19" s="53"/>
      <c r="M19" s="72">
        <f t="shared" si="0"/>
        <v>0</v>
      </c>
    </row>
    <row r="20" spans="1:13" ht="14.25">
      <c r="A20" s="54" t="s">
        <v>70</v>
      </c>
      <c r="B20" s="26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72">
        <f t="shared" si="0"/>
        <v>0</v>
      </c>
    </row>
    <row r="21" spans="1:13" ht="14.25">
      <c r="A21" s="54" t="s">
        <v>78</v>
      </c>
      <c r="B21" s="2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2">
        <f t="shared" si="0"/>
        <v>0</v>
      </c>
    </row>
    <row r="22" spans="1:13" ht="14.25">
      <c r="A22" s="54" t="s">
        <v>114</v>
      </c>
      <c r="B22" s="2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2">
        <f t="shared" si="0"/>
        <v>0</v>
      </c>
    </row>
    <row r="23" spans="1:13" ht="14.25">
      <c r="A23" s="54" t="s">
        <v>65</v>
      </c>
      <c r="B23" s="26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2">
        <f>SUM(B23:L23)</f>
        <v>0</v>
      </c>
    </row>
    <row r="24" spans="1:13" ht="14.25">
      <c r="A24" s="54" t="s">
        <v>122</v>
      </c>
      <c r="B24" s="26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2">
        <f>SUM(B24:L24)</f>
        <v>0</v>
      </c>
    </row>
    <row r="25" spans="1:13" ht="14.25">
      <c r="A25" s="31" t="s">
        <v>74</v>
      </c>
      <c r="B25" s="65"/>
      <c r="C25" s="66"/>
      <c r="D25" s="66"/>
      <c r="E25" s="66"/>
      <c r="F25" s="66"/>
      <c r="G25" s="53"/>
      <c r="H25" s="66"/>
      <c r="I25" s="66"/>
      <c r="J25" s="66"/>
      <c r="K25" s="66"/>
      <c r="L25" s="66"/>
      <c r="M25" s="72">
        <f>SUM(B25:L25)</f>
        <v>0</v>
      </c>
    </row>
    <row r="26" spans="1:13" ht="15" thickBot="1">
      <c r="A26" s="267" t="s">
        <v>117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2">
        <f>SUM(B26:L26)</f>
        <v>0</v>
      </c>
    </row>
    <row r="27" spans="1:13" ht="15.75" thickBot="1">
      <c r="A27" s="114" t="s">
        <v>53</v>
      </c>
      <c r="B27" s="144">
        <f aca="true" t="shared" si="1" ref="B27:M27">SUM(B13:B26)</f>
        <v>85137.02</v>
      </c>
      <c r="C27" s="144">
        <f t="shared" si="1"/>
        <v>21232.18</v>
      </c>
      <c r="D27" s="144">
        <f t="shared" si="1"/>
        <v>0</v>
      </c>
      <c r="E27" s="144">
        <f t="shared" si="1"/>
        <v>0</v>
      </c>
      <c r="F27" s="144">
        <f t="shared" si="1"/>
        <v>0</v>
      </c>
      <c r="G27" s="144">
        <f t="shared" si="1"/>
        <v>0</v>
      </c>
      <c r="H27" s="144">
        <f t="shared" si="1"/>
        <v>0</v>
      </c>
      <c r="I27" s="144">
        <f t="shared" si="1"/>
        <v>0</v>
      </c>
      <c r="J27" s="144">
        <f t="shared" si="1"/>
        <v>0</v>
      </c>
      <c r="K27" s="144">
        <f t="shared" si="1"/>
        <v>0</v>
      </c>
      <c r="L27" s="144">
        <f t="shared" si="1"/>
        <v>0</v>
      </c>
      <c r="M27" s="144">
        <f t="shared" si="1"/>
        <v>106369.20000000001</v>
      </c>
    </row>
    <row r="28" spans="1:13" ht="13.5" thickBot="1">
      <c r="A28" s="91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2"/>
    </row>
    <row r="29" spans="1:13" ht="15">
      <c r="A29" s="148" t="s">
        <v>11</v>
      </c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1"/>
    </row>
    <row r="30" spans="1:13" ht="15.75" thickBot="1">
      <c r="A30" s="152"/>
      <c r="B30" s="153">
        <f aca="true" t="shared" si="2" ref="B30:M30">B12+B27</f>
        <v>85137.02</v>
      </c>
      <c r="C30" s="153">
        <f t="shared" si="2"/>
        <v>21232.18</v>
      </c>
      <c r="D30" s="153">
        <f t="shared" si="2"/>
        <v>0</v>
      </c>
      <c r="E30" s="153">
        <f t="shared" si="2"/>
        <v>0</v>
      </c>
      <c r="F30" s="153">
        <f t="shared" si="2"/>
        <v>0</v>
      </c>
      <c r="G30" s="153">
        <f t="shared" si="2"/>
        <v>0</v>
      </c>
      <c r="H30" s="153">
        <f t="shared" si="2"/>
        <v>0</v>
      </c>
      <c r="I30" s="153">
        <f t="shared" si="2"/>
        <v>0</v>
      </c>
      <c r="J30" s="153">
        <f t="shared" si="2"/>
        <v>0</v>
      </c>
      <c r="K30" s="153">
        <f t="shared" si="2"/>
        <v>0</v>
      </c>
      <c r="L30" s="153">
        <f t="shared" si="2"/>
        <v>0</v>
      </c>
      <c r="M30" s="155">
        <f t="shared" si="2"/>
        <v>106369.20000000001</v>
      </c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t="s">
        <v>126</v>
      </c>
      <c r="B32" s="57">
        <v>267000</v>
      </c>
      <c r="C32" s="57">
        <v>63300</v>
      </c>
      <c r="D32" s="57">
        <v>5000</v>
      </c>
      <c r="E32" s="57">
        <v>1000</v>
      </c>
      <c r="F32" s="57">
        <v>19600</v>
      </c>
      <c r="G32" s="57">
        <v>15300</v>
      </c>
      <c r="H32" s="57"/>
      <c r="I32" s="57">
        <v>8000</v>
      </c>
      <c r="J32" s="57">
        <v>2600</v>
      </c>
      <c r="K32" s="57">
        <v>38000</v>
      </c>
      <c r="L32" s="57">
        <v>60000</v>
      </c>
      <c r="M32" s="57">
        <f>B32+C32+D32+E32+F32+G32+H32+I32+J32+K32+L32</f>
        <v>479800</v>
      </c>
    </row>
    <row r="33" spans="1:13" ht="12.75">
      <c r="A33" t="s">
        <v>127</v>
      </c>
      <c r="B33" s="57">
        <f>B32-B30</f>
        <v>181862.97999999998</v>
      </c>
      <c r="C33" s="57">
        <f aca="true" t="shared" si="3" ref="C33:M33">C32-C30</f>
        <v>42067.82</v>
      </c>
      <c r="D33" s="57">
        <f t="shared" si="3"/>
        <v>5000</v>
      </c>
      <c r="E33" s="57">
        <f t="shared" si="3"/>
        <v>1000</v>
      </c>
      <c r="F33" s="57">
        <f t="shared" si="3"/>
        <v>19600</v>
      </c>
      <c r="G33" s="57">
        <f t="shared" si="3"/>
        <v>15300</v>
      </c>
      <c r="H33" s="57">
        <f t="shared" si="3"/>
        <v>0</v>
      </c>
      <c r="I33" s="57">
        <f t="shared" si="3"/>
        <v>8000</v>
      </c>
      <c r="J33" s="57">
        <f t="shared" si="3"/>
        <v>2600</v>
      </c>
      <c r="K33" s="57">
        <f t="shared" si="3"/>
        <v>38000</v>
      </c>
      <c r="L33" s="57">
        <f t="shared" si="3"/>
        <v>60000</v>
      </c>
      <c r="M33" s="57">
        <f t="shared" si="3"/>
        <v>373430.8</v>
      </c>
    </row>
  </sheetData>
  <sheetProtection/>
  <mergeCells count="11">
    <mergeCell ref="A9:A10"/>
    <mergeCell ref="B9:L9"/>
    <mergeCell ref="M9:M10"/>
    <mergeCell ref="B5:C5"/>
    <mergeCell ref="F5:K5"/>
    <mergeCell ref="A7:D7"/>
    <mergeCell ref="F6:M6"/>
    <mergeCell ref="A1:D1"/>
    <mergeCell ref="L1:M1"/>
    <mergeCell ref="A2:D2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30"/>
  <sheetViews>
    <sheetView zoomScalePageLayoutView="0" workbookViewId="0" topLeftCell="A4">
      <selection activeCell="L31" sqref="L31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5" max="5" width="10.75390625" style="0" customWidth="1"/>
    <col min="6" max="6" width="11.25390625" style="0" customWidth="1"/>
    <col min="7" max="7" width="10.7539062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875" style="0" customWidth="1"/>
    <col min="16" max="16" width="9.125" style="0" hidden="1" customWidth="1"/>
    <col min="17" max="17" width="12.62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05"/>
      <c r="B6" s="106" t="s">
        <v>56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/>
      <c r="J10" s="21"/>
      <c r="K10" s="21">
        <v>2250</v>
      </c>
      <c r="L10" s="21">
        <v>2272</v>
      </c>
      <c r="M10" s="21">
        <v>2273</v>
      </c>
      <c r="N10" s="21"/>
      <c r="O10" s="21">
        <v>2275</v>
      </c>
      <c r="P10" s="19" t="s">
        <v>43</v>
      </c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ht="15.75" thickBot="1">
      <c r="A12" s="159" t="s">
        <v>48</v>
      </c>
      <c r="B12" s="281"/>
      <c r="C12" s="281"/>
      <c r="D12" s="281"/>
      <c r="E12" s="281"/>
      <c r="F12" s="281"/>
      <c r="G12" s="281">
        <v>0</v>
      </c>
      <c r="H12" s="281">
        <v>0</v>
      </c>
      <c r="I12" s="281">
        <v>0</v>
      </c>
      <c r="J12" s="281">
        <v>0</v>
      </c>
      <c r="K12" s="281">
        <v>0</v>
      </c>
      <c r="L12" s="281">
        <v>0</v>
      </c>
      <c r="M12" s="281">
        <v>0</v>
      </c>
      <c r="N12" s="281">
        <v>0</v>
      </c>
      <c r="O12" s="281"/>
      <c r="P12" s="160"/>
      <c r="Q12" s="161">
        <f>SUM(B12:P12)</f>
        <v>0</v>
      </c>
    </row>
    <row r="13" spans="1:17" ht="12.75">
      <c r="A13" s="237" t="s">
        <v>60</v>
      </c>
      <c r="B13" s="243">
        <v>39805.82</v>
      </c>
      <c r="C13" s="243">
        <v>9303.72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2">
        <f>SUM(B13:P13)</f>
        <v>49109.54</v>
      </c>
    </row>
    <row r="14" spans="1:17" ht="14.25">
      <c r="A14" s="54" t="s">
        <v>63</v>
      </c>
      <c r="B14" s="65"/>
      <c r="C14" s="66"/>
      <c r="D14" s="6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72">
        <f aca="true" t="shared" si="0" ref="Q14:Q25">SUM(B14:P14)</f>
        <v>0</v>
      </c>
    </row>
    <row r="15" spans="1:17" ht="14.25">
      <c r="A15" s="64" t="s">
        <v>61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53"/>
      <c r="M15" s="66"/>
      <c r="N15" s="66"/>
      <c r="O15" s="66"/>
      <c r="P15" s="66"/>
      <c r="Q15" s="72">
        <f t="shared" si="0"/>
        <v>0</v>
      </c>
    </row>
    <row r="16" spans="1:17" ht="12.75">
      <c r="A16" s="64" t="s">
        <v>57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2">
        <f t="shared" si="0"/>
        <v>0</v>
      </c>
    </row>
    <row r="17" spans="1:17" ht="12.75">
      <c r="A17" s="64" t="s">
        <v>64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2">
        <f t="shared" si="0"/>
        <v>0</v>
      </c>
    </row>
    <row r="18" spans="1:17" ht="12.75">
      <c r="A18" s="64" t="s">
        <v>58</v>
      </c>
      <c r="B18" s="65"/>
      <c r="C18" s="66"/>
      <c r="D18" s="66"/>
      <c r="E18" s="66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2">
        <f t="shared" si="0"/>
        <v>0</v>
      </c>
    </row>
    <row r="19" spans="1:17" ht="12.75">
      <c r="A19" s="271" t="s">
        <v>78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2">
        <f t="shared" si="0"/>
        <v>0</v>
      </c>
    </row>
    <row r="20" spans="1:17" ht="12.75">
      <c r="A20" s="270" t="s">
        <v>65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2">
        <f t="shared" si="0"/>
        <v>0</v>
      </c>
    </row>
    <row r="21" spans="1:17" ht="12.75">
      <c r="A21" s="271" t="s">
        <v>99</v>
      </c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2">
        <f t="shared" si="0"/>
        <v>0</v>
      </c>
    </row>
    <row r="22" spans="1:17" ht="12.75">
      <c r="A22" s="238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72">
        <f t="shared" si="0"/>
        <v>0</v>
      </c>
    </row>
    <row r="23" spans="1:17" ht="12.75">
      <c r="A23" s="238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2">
        <f t="shared" si="0"/>
        <v>0</v>
      </c>
    </row>
    <row r="24" spans="1:17" ht="12.75">
      <c r="A24" s="238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72">
        <f t="shared" si="0"/>
        <v>0</v>
      </c>
    </row>
    <row r="25" spans="1:17" ht="13.5" thickBot="1">
      <c r="A25" s="240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2">
        <f t="shared" si="0"/>
        <v>0</v>
      </c>
    </row>
    <row r="26" spans="1:17" ht="15" thickBot="1">
      <c r="A26" s="145" t="s">
        <v>53</v>
      </c>
      <c r="B26" s="146">
        <f aca="true" t="shared" si="1" ref="B26:N26">SUM(B13:B25)</f>
        <v>39805.82</v>
      </c>
      <c r="C26" s="146">
        <f t="shared" si="1"/>
        <v>9303.72</v>
      </c>
      <c r="D26" s="146">
        <f t="shared" si="1"/>
        <v>0</v>
      </c>
      <c r="E26" s="146">
        <f t="shared" si="1"/>
        <v>0</v>
      </c>
      <c r="F26" s="146">
        <f t="shared" si="1"/>
        <v>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  <c r="O26" s="146">
        <f>SUM(O15:O25)</f>
        <v>0</v>
      </c>
      <c r="P26" s="146">
        <f>SUM(P15:P25)</f>
        <v>0</v>
      </c>
      <c r="Q26" s="146">
        <f>SUM(Q13:Q25)</f>
        <v>49109.54</v>
      </c>
    </row>
    <row r="27" spans="1:17" ht="15">
      <c r="A27" s="186" t="s">
        <v>11</v>
      </c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</row>
    <row r="28" spans="1:17" ht="15.75" thickBot="1">
      <c r="A28" s="190"/>
      <c r="B28" s="191">
        <f aca="true" t="shared" si="2" ref="B28:M28">B12+B26</f>
        <v>39805.82</v>
      </c>
      <c r="C28" s="192">
        <f t="shared" si="2"/>
        <v>9303.72</v>
      </c>
      <c r="D28" s="192">
        <f t="shared" si="2"/>
        <v>0</v>
      </c>
      <c r="E28" s="277">
        <f t="shared" si="2"/>
        <v>0</v>
      </c>
      <c r="F28" s="192">
        <f t="shared" si="2"/>
        <v>0</v>
      </c>
      <c r="G28" s="192">
        <f t="shared" si="2"/>
        <v>0</v>
      </c>
      <c r="H28" s="192">
        <f t="shared" si="2"/>
        <v>0</v>
      </c>
      <c r="I28" s="192">
        <f t="shared" si="2"/>
        <v>0</v>
      </c>
      <c r="J28" s="192">
        <f t="shared" si="2"/>
        <v>0</v>
      </c>
      <c r="K28" s="192">
        <f t="shared" si="2"/>
        <v>0</v>
      </c>
      <c r="L28" s="192">
        <f t="shared" si="2"/>
        <v>0</v>
      </c>
      <c r="M28" s="192">
        <f t="shared" si="2"/>
        <v>0</v>
      </c>
      <c r="N28" s="192"/>
      <c r="O28" s="192">
        <f>O12+O26</f>
        <v>0</v>
      </c>
      <c r="P28" s="192"/>
      <c r="Q28" s="193">
        <f>Q12+Q26</f>
        <v>49109.54</v>
      </c>
    </row>
    <row r="29" spans="1:17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>
      <c r="A30" s="315" t="s">
        <v>0</v>
      </c>
      <c r="B30" s="315"/>
      <c r="C30" s="315"/>
      <c r="D30" s="315"/>
      <c r="E30" s="1"/>
      <c r="F30" s="1"/>
      <c r="G30" s="1"/>
      <c r="H30" s="2"/>
      <c r="I30" s="2"/>
      <c r="J30" s="1"/>
      <c r="K30" s="1"/>
      <c r="L30" s="3"/>
      <c r="M30" s="3"/>
      <c r="N30" s="1"/>
      <c r="O30" s="316"/>
      <c r="P30" s="316"/>
      <c r="Q30" s="316"/>
    </row>
    <row r="38" ht="12.75" customHeight="1"/>
    <row r="39" ht="12.75" customHeight="1"/>
    <row r="81" ht="12.75" customHeight="1"/>
    <row r="82" ht="12.75" customHeight="1"/>
    <row r="124" ht="12.75" customHeight="1"/>
    <row r="125" ht="12.75" customHeight="1"/>
    <row r="167" ht="12.75" customHeight="1"/>
    <row r="168" ht="12.75" customHeight="1"/>
    <row r="210" ht="12.75" customHeight="1"/>
    <row r="211" ht="12.75" customHeight="1"/>
  </sheetData>
  <sheetProtection/>
  <mergeCells count="13">
    <mergeCell ref="F6:M6"/>
    <mergeCell ref="A7:D7"/>
    <mergeCell ref="A30:D30"/>
    <mergeCell ref="O30:Q30"/>
    <mergeCell ref="A9:A10"/>
    <mergeCell ref="B9:P9"/>
    <mergeCell ref="Q9:Q10"/>
    <mergeCell ref="B5:C5"/>
    <mergeCell ref="F5:M5"/>
    <mergeCell ref="A1:D1"/>
    <mergeCell ref="O1:Q1"/>
    <mergeCell ref="A2:D2"/>
    <mergeCell ref="O3:Q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37"/>
  <sheetViews>
    <sheetView zoomScale="112" zoomScaleNormal="112" workbookViewId="0" topLeftCell="A10">
      <selection activeCell="B28" sqref="B28"/>
    </sheetView>
  </sheetViews>
  <sheetFormatPr defaultColWidth="9.00390625" defaultRowHeight="12.75"/>
  <cols>
    <col min="1" max="1" width="21.625" style="0" customWidth="1"/>
    <col min="2" max="2" width="15.375" style="0" customWidth="1"/>
    <col min="3" max="3" width="15.25390625" style="0" customWidth="1"/>
    <col min="4" max="4" width="13.25390625" style="0" customWidth="1"/>
    <col min="5" max="5" width="12.625" style="0" customWidth="1"/>
    <col min="6" max="6" width="14.75390625" style="0" customWidth="1"/>
    <col min="7" max="7" width="12.875" style="0" customWidth="1"/>
    <col min="8" max="8" width="11.125" style="0" customWidth="1"/>
    <col min="9" max="9" width="15.75390625" style="0" customWidth="1"/>
    <col min="10" max="10" width="11.75390625" style="0" customWidth="1"/>
    <col min="11" max="11" width="9.625" style="0" customWidth="1"/>
    <col min="12" max="12" width="17.00390625" style="0" customWidth="1"/>
    <col min="13" max="13" width="15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3"/>
      <c r="J1" s="3"/>
      <c r="K1" s="1"/>
      <c r="L1" s="1"/>
      <c r="M1" s="4"/>
    </row>
    <row r="2" spans="1:13" ht="12.75">
      <c r="A2" s="331" t="s">
        <v>1</v>
      </c>
      <c r="B2" s="331"/>
      <c r="C2" s="331"/>
      <c r="D2" s="331"/>
      <c r="E2" s="58"/>
      <c r="F2" s="58"/>
      <c r="G2" s="58"/>
      <c r="H2" s="6"/>
      <c r="I2" s="3"/>
      <c r="J2" s="3"/>
      <c r="K2" s="58"/>
      <c r="L2" s="58"/>
      <c r="M2" s="11"/>
    </row>
    <row r="3" spans="1:13" ht="12.75">
      <c r="A3" s="6"/>
      <c r="B3" s="58"/>
      <c r="C3" s="58"/>
      <c r="D3" s="58"/>
      <c r="E3" s="58"/>
      <c r="F3" s="58"/>
      <c r="G3" s="58"/>
      <c r="H3" s="6"/>
      <c r="I3" s="3"/>
      <c r="J3" s="3"/>
      <c r="K3" s="11"/>
      <c r="L3" s="11"/>
      <c r="M3" s="262"/>
    </row>
    <row r="4" spans="1:13" ht="12.75">
      <c r="A4" s="7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3"/>
      <c r="L4" s="3"/>
      <c r="M4" s="3"/>
    </row>
    <row r="5" spans="1:13" ht="13.5" thickBot="1">
      <c r="A5" s="11" t="s">
        <v>3</v>
      </c>
      <c r="B5" s="332" t="s">
        <v>4</v>
      </c>
      <c r="C5" s="333"/>
      <c r="D5" s="60"/>
      <c r="E5" s="60"/>
      <c r="F5" s="334" t="s">
        <v>5</v>
      </c>
      <c r="G5" s="334"/>
      <c r="H5" s="334"/>
      <c r="I5" s="334"/>
      <c r="J5" s="334"/>
      <c r="K5" s="13"/>
      <c r="L5" s="13"/>
      <c r="M5" s="3"/>
    </row>
    <row r="6" spans="1:13" ht="16.5" thickBot="1">
      <c r="A6" s="58"/>
      <c r="B6" s="61"/>
      <c r="C6" s="60"/>
      <c r="D6" s="60"/>
      <c r="E6" s="60"/>
      <c r="F6" s="325">
        <v>43466</v>
      </c>
      <c r="G6" s="326"/>
      <c r="H6" s="326"/>
      <c r="I6" s="326"/>
      <c r="J6" s="326"/>
      <c r="K6" s="326"/>
      <c r="L6" s="326"/>
      <c r="M6" s="327"/>
    </row>
    <row r="7" spans="1:13" ht="13.5" thickBot="1">
      <c r="A7" s="335" t="s">
        <v>14</v>
      </c>
      <c r="B7" s="311"/>
      <c r="C7" s="311"/>
      <c r="D7" s="312"/>
      <c r="E7" s="59"/>
      <c r="F7" s="59"/>
      <c r="G7" s="59"/>
      <c r="H7" s="61"/>
      <c r="I7" s="61"/>
      <c r="J7" s="61"/>
      <c r="K7" s="13"/>
      <c r="L7" s="13"/>
      <c r="M7" s="62"/>
    </row>
    <row r="8" spans="1:13" ht="13.5" thickBot="1">
      <c r="A8" s="16" t="s">
        <v>6</v>
      </c>
      <c r="B8" s="17"/>
      <c r="C8" s="16"/>
      <c r="D8" s="16"/>
      <c r="E8" s="3"/>
      <c r="F8" s="3"/>
      <c r="G8" s="3"/>
      <c r="H8" s="63"/>
      <c r="I8" s="63"/>
      <c r="J8" s="63"/>
      <c r="K8" s="13"/>
      <c r="L8" s="13"/>
      <c r="M8" s="62"/>
    </row>
    <row r="9" spans="1:14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9"/>
      <c r="N9" s="36"/>
    </row>
    <row r="10" spans="1:13" ht="13.5" thickBot="1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2272</v>
      </c>
      <c r="J10" s="21">
        <v>2273</v>
      </c>
      <c r="K10" s="21">
        <v>2250</v>
      </c>
      <c r="L10" s="21">
        <v>2275</v>
      </c>
      <c r="M10" s="330"/>
    </row>
    <row r="11" spans="1:13" ht="13.5" thickBot="1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10</v>
      </c>
      <c r="J11" s="85">
        <v>11</v>
      </c>
      <c r="K11" s="85">
        <v>12</v>
      </c>
      <c r="L11" s="85">
        <v>13</v>
      </c>
      <c r="M11" s="86">
        <v>15</v>
      </c>
    </row>
    <row r="12" spans="1:13" ht="30.75" customHeight="1" thickBot="1">
      <c r="A12" s="159" t="s">
        <v>48</v>
      </c>
      <c r="B12" s="162">
        <f>'КОШ1 (суб)'!B12+'КОШ2 (суб)'!B12+'КОШ 3(суб.)'!B12+'КОШ4 (суб)'!B12+'КОШ5 (суб)'!B12+'КОШ 6(суб)'!B12+'Шев1(суб)'!B12+'Шевч2(суб)'!B12+'Лиски(суб)'!B12</f>
        <v>0</v>
      </c>
      <c r="C12" s="162">
        <f>'КОШ1 (суб)'!C12+'КОШ2 (суб)'!C12+'КОШ 3(суб.)'!C12+'КОШ4 (суб)'!C12+'КОШ5 (суб)'!C12+'КОШ 6(суб)'!C12+'Шев1(суб)'!C12+'Шевч2(суб)'!C12+'Лиски(суб)'!C12</f>
        <v>0</v>
      </c>
      <c r="D12" s="162" t="e">
        <f>'КОШ1 (суб)'!D12+'КОШ2 (суб)'!D12+'КОШ 3(суб.)'!D12+'КОШ4 (суб)'!D12+'КОШ5 (суб)'!D12+'КОШ 6(суб)'!D12+'Шев1(суб)'!D12+'Шевч2(суб)'!D12+'Лиски(суб)'!D12+#REF!</f>
        <v>#REF!</v>
      </c>
      <c r="E12" s="162">
        <f>'КОШ1 (суб)'!E12+'КОШ2 (суб)'!E12+'КОШ 3(суб.)'!E12+'КОШ4 (суб)'!E12+'КОШ5 (суб)'!E12+'КОШ 6(суб)'!E12+'Шев1(суб)'!E12+'Шевч2(суб)'!E12+'Лиски(суб)'!E12</f>
        <v>0</v>
      </c>
      <c r="F12" s="162">
        <f>'КОШ1 (суб)'!F12+'КОШ2 (суб)'!F12+'КОШ 3(суб.)'!F12+'КОШ4 (суб)'!F12+'КОШ5 (суб)'!F12+'КОШ 6(суб)'!F12+'Шев1(суб)'!F12+'Шевч2(суб)'!F12+'Лиски(суб)'!F12</f>
        <v>0</v>
      </c>
      <c r="G12" s="162">
        <f>'КОШ1 (суб)'!G12+'КОШ2 (суб)'!G12+'КОШ 3(суб.)'!G12+'КОШ4 (суб)'!G12+'КОШ5 (суб)'!G12+'КОШ 6(суб)'!G12+'Шев1(суб)'!G12+'Шевч2(суб)'!G12+'Лиски(суб)'!G12</f>
        <v>0</v>
      </c>
      <c r="H12" s="162">
        <f>'КОШ1 (суб)'!H12+'КОШ2 (суб)'!H12+'КОШ 3(суб.)'!H12+'КОШ4 (суб)'!H12+'КОШ5 (суб)'!H12+'КОШ 6(суб)'!H12+'Шев1(суб)'!H12+'Шевч2(суб)'!H12+'Лиски(суб)'!H12</f>
        <v>0</v>
      </c>
      <c r="I12" s="162">
        <f>'КОШ1 (суб)'!I12+'КОШ2 (суб)'!I12+'КОШ 3(суб.)'!I12+'КОШ4 (суб)'!I12+'КОШ5 (суб)'!I12+'КОШ 6(суб)'!I12+'Шев1(суб)'!I12+'Шевч2(суб)'!I12+'Лиски(суб)'!I12</f>
        <v>0</v>
      </c>
      <c r="J12" s="162">
        <f>'КОШ1 (суб)'!J12+'КОШ2 (суб)'!J12+'КОШ 3(суб.)'!J12+'КОШ4 (суб)'!J12+'КОШ5 (суб)'!J12+'КОШ 6(суб)'!J12+'Шев1(суб)'!J12+'Шевч2(суб)'!J12+'Лиски(суб)'!J12</f>
        <v>0</v>
      </c>
      <c r="K12" s="162">
        <f>'КОШ1 (суб)'!K12+'КОШ2 (суб)'!K12+'КОШ 3(суб.)'!K12+'КОШ4 (суб)'!K12+'КОШ5 (суб)'!K12+'КОШ 6(суб)'!K12+'Шев1(суб)'!K12+'Шевч2(суб)'!K12+'Лиски(суб)'!K12</f>
        <v>0</v>
      </c>
      <c r="L12" s="162">
        <f>'КОШ1 (суб)'!L12+'КОШ2 (суб)'!L12+'КОШ 3(суб.)'!L12+'КОШ4 (суб)'!L12+'КОШ5 (суб)'!L12+'КОШ 6(суб)'!L12+'Шев1(суб)'!L12+'Шевч2(суб)'!L12+'Лиски(суб)'!L12</f>
        <v>0</v>
      </c>
      <c r="M12" s="236" t="e">
        <f>B12+C12+D12+E12+F12+G12+H12+I12+J12+K12+L12</f>
        <v>#REF!</v>
      </c>
    </row>
    <row r="13" spans="1:13" ht="12.75">
      <c r="A13" s="177" t="s">
        <v>34</v>
      </c>
      <c r="B13" s="297">
        <f>'КОШ1 (суб)'!B24</f>
        <v>419869.96</v>
      </c>
      <c r="C13" s="297">
        <f>'КОШ1 (суб)'!C24</f>
        <v>88898.49</v>
      </c>
      <c r="D13" s="65">
        <f>'КОШ1 (суб)'!D24</f>
        <v>0</v>
      </c>
      <c r="E13" s="65">
        <f>'КОШ1 (суб)'!E24</f>
        <v>0</v>
      </c>
      <c r="F13" s="65">
        <f>'КОШ1 (суб)'!F24</f>
        <v>0</v>
      </c>
      <c r="G13" s="65">
        <f>'КОШ1 (суб)'!G24</f>
        <v>0</v>
      </c>
      <c r="H13" s="65">
        <f>'КОШ1 (суб)'!H24</f>
        <v>0</v>
      </c>
      <c r="I13" s="65">
        <f>'КОШ1 (суб)'!I24</f>
        <v>0</v>
      </c>
      <c r="J13" s="65">
        <f>'КОШ1 (суб)'!J24</f>
        <v>0</v>
      </c>
      <c r="K13" s="65">
        <f>'КОШ1 (суб)'!K24</f>
        <v>0</v>
      </c>
      <c r="L13" s="65">
        <f>'КОШ1 (суб)'!L24</f>
        <v>0</v>
      </c>
      <c r="M13" s="165">
        <f aca="true" t="shared" si="0" ref="M13:M20">SUM(B13:L13)</f>
        <v>508768.45</v>
      </c>
    </row>
    <row r="14" spans="1:13" ht="12.75">
      <c r="A14" s="178" t="s">
        <v>35</v>
      </c>
      <c r="B14" s="297">
        <f>'КОШ2 (суб)'!B16</f>
        <v>333048.64</v>
      </c>
      <c r="C14" s="297">
        <f>'КОШ2 (суб)'!C16</f>
        <v>73716.15</v>
      </c>
      <c r="D14" s="65">
        <f>'КОШ2 (суб)'!D16</f>
        <v>0</v>
      </c>
      <c r="E14" s="65">
        <f>'КОШ2 (суб)'!E16</f>
        <v>0</v>
      </c>
      <c r="F14" s="65">
        <f>'КОШ2 (суб)'!F16</f>
        <v>0</v>
      </c>
      <c r="G14" s="65">
        <f>'КОШ2 (суб)'!G16</f>
        <v>0</v>
      </c>
      <c r="H14" s="65">
        <f>'КОШ2 (суб)'!H16</f>
        <v>0</v>
      </c>
      <c r="I14" s="65">
        <f>'КОШ2 (суб)'!I16</f>
        <v>0</v>
      </c>
      <c r="J14" s="65">
        <f>'КОШ2 (суб)'!J16</f>
        <v>0</v>
      </c>
      <c r="K14" s="65">
        <f>'КОШ2 (суб)'!K16</f>
        <v>0</v>
      </c>
      <c r="L14" s="65">
        <f>'КОШ2 (суб)'!L16</f>
        <v>0</v>
      </c>
      <c r="M14" s="165">
        <f t="shared" si="0"/>
        <v>406764.79000000004</v>
      </c>
    </row>
    <row r="15" spans="1:13" ht="12.75">
      <c r="A15" s="177" t="s">
        <v>36</v>
      </c>
      <c r="B15" s="297">
        <f>'КОШ 3(суб.)'!B16</f>
        <v>480958.58</v>
      </c>
      <c r="C15" s="297">
        <f>'КОШ 3(суб.)'!C16</f>
        <v>103669.05</v>
      </c>
      <c r="D15" s="65">
        <f>'КОШ 3(суб.)'!D16</f>
        <v>0</v>
      </c>
      <c r="E15" s="65">
        <f>'КОШ 3(суб.)'!E16</f>
        <v>0</v>
      </c>
      <c r="F15" s="65">
        <f>'КОШ 3(суб.)'!F16</f>
        <v>0</v>
      </c>
      <c r="G15" s="65">
        <f>'КОШ 3(суб.)'!G16</f>
        <v>0</v>
      </c>
      <c r="H15" s="65">
        <f>'КОШ 3(суб.)'!H16</f>
        <v>0</v>
      </c>
      <c r="I15" s="65">
        <f>'КОШ 3(суб.)'!I16</f>
        <v>0</v>
      </c>
      <c r="J15" s="65">
        <f>'КОШ 3(суб.)'!J16</f>
        <v>0</v>
      </c>
      <c r="K15" s="65">
        <f>'КОШ 3(суб.)'!K16</f>
        <v>0</v>
      </c>
      <c r="L15" s="65">
        <f>'КОШ 3(суб.)'!L16</f>
        <v>0</v>
      </c>
      <c r="M15" s="165">
        <f t="shared" si="0"/>
        <v>584627.63</v>
      </c>
    </row>
    <row r="16" spans="1:13" ht="12" customHeight="1">
      <c r="A16" s="178" t="s">
        <v>37</v>
      </c>
      <c r="B16" s="297">
        <f>'КОШ4 (суб)'!B17</f>
        <v>488198.86</v>
      </c>
      <c r="C16" s="297">
        <f>'КОШ4 (суб)'!C17</f>
        <v>104846.78</v>
      </c>
      <c r="D16" s="65">
        <f>'КОШ4 (суб)'!D17</f>
        <v>0</v>
      </c>
      <c r="E16" s="65">
        <f>'КОШ4 (суб)'!E17</f>
        <v>0</v>
      </c>
      <c r="F16" s="65">
        <f>'КОШ4 (суб)'!F17</f>
        <v>0</v>
      </c>
      <c r="G16" s="65">
        <f>'КОШ4 (суб)'!G17</f>
        <v>0</v>
      </c>
      <c r="H16" s="65">
        <f>'КОШ4 (суб)'!H17</f>
        <v>0</v>
      </c>
      <c r="I16" s="65">
        <f>'КОШ4 (суб)'!I17</f>
        <v>0</v>
      </c>
      <c r="J16" s="65">
        <f>'КОШ4 (суб)'!J17</f>
        <v>0</v>
      </c>
      <c r="K16" s="65">
        <f>'КОШ4 (суб)'!K17</f>
        <v>0</v>
      </c>
      <c r="L16" s="65">
        <f>'КОШ4 (суб)'!L17</f>
        <v>0</v>
      </c>
      <c r="M16" s="165">
        <f t="shared" si="0"/>
        <v>593045.64</v>
      </c>
    </row>
    <row r="17" spans="1:13" ht="12.75">
      <c r="A17" s="177" t="s">
        <v>38</v>
      </c>
      <c r="B17" s="297">
        <f>'КОШ5 (суб)'!B16</f>
        <v>157089.72</v>
      </c>
      <c r="C17" s="297">
        <f>'КОШ5 (суб)'!C16</f>
        <v>34559.74</v>
      </c>
      <c r="D17" s="65">
        <f>'КОШ5 (суб)'!D16</f>
        <v>0</v>
      </c>
      <c r="E17" s="65">
        <f>'КОШ5 (суб)'!E16</f>
        <v>0</v>
      </c>
      <c r="F17" s="65">
        <f>'КОШ5 (суб)'!F16</f>
        <v>0</v>
      </c>
      <c r="G17" s="65">
        <f>'КОШ5 (суб)'!G16</f>
        <v>0</v>
      </c>
      <c r="H17" s="65">
        <f>'КОШ5 (суб)'!H16</f>
        <v>0</v>
      </c>
      <c r="I17" s="65">
        <f>'КОШ5 (суб)'!I16</f>
        <v>0</v>
      </c>
      <c r="J17" s="65">
        <f>'КОШ5 (суб)'!J16</f>
        <v>0</v>
      </c>
      <c r="K17" s="65">
        <f>'КОШ5 (суб)'!K16</f>
        <v>0</v>
      </c>
      <c r="L17" s="65">
        <f>'КОШ5 (суб)'!L16</f>
        <v>0</v>
      </c>
      <c r="M17" s="165">
        <f t="shared" si="0"/>
        <v>191649.46</v>
      </c>
    </row>
    <row r="18" spans="1:13" ht="12.75">
      <c r="A18" s="177" t="s">
        <v>39</v>
      </c>
      <c r="B18" s="297">
        <f>'КОШ 6(суб)'!B16</f>
        <v>88874.48</v>
      </c>
      <c r="C18" s="297">
        <f>'КОШ 6(суб)'!C16</f>
        <v>19576.48</v>
      </c>
      <c r="D18" s="65">
        <f>'КОШ 6(суб)'!D16</f>
        <v>0</v>
      </c>
      <c r="E18" s="65">
        <f>'КОШ 6(суб)'!E16</f>
        <v>0</v>
      </c>
      <c r="F18" s="65">
        <f>'КОШ 6(суб)'!F16</f>
        <v>0</v>
      </c>
      <c r="G18" s="65">
        <f>'КОШ 6(суб)'!G16</f>
        <v>0</v>
      </c>
      <c r="H18" s="65">
        <f>'КОШ 6(суб)'!H16</f>
        <v>0</v>
      </c>
      <c r="I18" s="65">
        <f>'КОШ 6(суб)'!I16</f>
        <v>0</v>
      </c>
      <c r="J18" s="65">
        <f>'КОШ 6(суб)'!J16</f>
        <v>0</v>
      </c>
      <c r="K18" s="65">
        <f>'КОШ 6(суб)'!K16</f>
        <v>0</v>
      </c>
      <c r="L18" s="65">
        <f>'КОШ 6(суб)'!L16</f>
        <v>0</v>
      </c>
      <c r="M18" s="165">
        <f t="shared" si="0"/>
        <v>108450.95999999999</v>
      </c>
    </row>
    <row r="19" spans="1:13" ht="12.75">
      <c r="A19" s="194" t="s">
        <v>40</v>
      </c>
      <c r="B19" s="297">
        <f>'Шев1(суб)'!B16</f>
        <v>365927.7</v>
      </c>
      <c r="C19" s="297">
        <f>'Шев1(суб)'!C16</f>
        <v>76997.52</v>
      </c>
      <c r="D19" s="65">
        <f>'Шев1(суб)'!D16</f>
        <v>0</v>
      </c>
      <c r="E19" s="65">
        <f>'Шев1(суб)'!E16</f>
        <v>0</v>
      </c>
      <c r="F19" s="65">
        <f>'Шев1(суб)'!F16</f>
        <v>0</v>
      </c>
      <c r="G19" s="65">
        <f>'Шев1(суб)'!G16</f>
        <v>0</v>
      </c>
      <c r="H19" s="65">
        <f>'Шев1(суб)'!H16</f>
        <v>0</v>
      </c>
      <c r="I19" s="65">
        <f>'Шев1(суб)'!I16</f>
        <v>0</v>
      </c>
      <c r="J19" s="65">
        <f>'Шев1(суб)'!J16</f>
        <v>0</v>
      </c>
      <c r="K19" s="65">
        <f>'Шев1(суб)'!K16</f>
        <v>0</v>
      </c>
      <c r="L19" s="65">
        <f>'Шев1(суб)'!L16</f>
        <v>0</v>
      </c>
      <c r="M19" s="165">
        <f t="shared" si="0"/>
        <v>442925.22000000003</v>
      </c>
    </row>
    <row r="20" spans="1:13" ht="12.75">
      <c r="A20" s="194" t="s">
        <v>41</v>
      </c>
      <c r="B20" s="297">
        <f>'Шевч2(суб)'!B15</f>
        <v>259591.92</v>
      </c>
      <c r="C20" s="297">
        <f>'Шевч2(суб)'!C15</f>
        <v>56066.59</v>
      </c>
      <c r="D20" s="65">
        <f>'Шевч2(суб)'!D15</f>
        <v>0</v>
      </c>
      <c r="E20" s="65">
        <f>'Шевч2(суб)'!E15</f>
        <v>0</v>
      </c>
      <c r="F20" s="65">
        <f>'Шевч2(суб)'!F15</f>
        <v>0</v>
      </c>
      <c r="G20" s="65">
        <f>'Шевч2(суб)'!G15</f>
        <v>0</v>
      </c>
      <c r="H20" s="65">
        <f>'Шевч2(суб)'!H15</f>
        <v>0</v>
      </c>
      <c r="I20" s="65">
        <f>'Шевч2(суб)'!I15</f>
        <v>0</v>
      </c>
      <c r="J20" s="65">
        <f>'Шевч2(суб)'!J15</f>
        <v>0</v>
      </c>
      <c r="K20" s="65">
        <f>'Шевч2(суб)'!K15</f>
        <v>0</v>
      </c>
      <c r="L20" s="65">
        <f>'Шевч2(суб)'!L15</f>
        <v>0</v>
      </c>
      <c r="M20" s="165">
        <f t="shared" si="0"/>
        <v>315658.51</v>
      </c>
    </row>
    <row r="21" spans="1:13" ht="13.5" thickBot="1">
      <c r="A21" s="177" t="s">
        <v>21</v>
      </c>
      <c r="B21" s="297">
        <f>'Лиски(суб)'!B16</f>
        <v>181227.22</v>
      </c>
      <c r="C21" s="297">
        <f>'Лиски(суб)'!C16</f>
        <v>39869.99</v>
      </c>
      <c r="D21" s="65">
        <f>'Лиски(суб)'!D16</f>
        <v>0</v>
      </c>
      <c r="E21" s="65">
        <f>'Лиски(суб)'!E16</f>
        <v>0</v>
      </c>
      <c r="F21" s="65">
        <f>'Лиски(суб)'!F16</f>
        <v>0</v>
      </c>
      <c r="G21" s="65">
        <f>'Лиски(суб)'!G16</f>
        <v>0</v>
      </c>
      <c r="H21" s="65">
        <f>'Лиски(суб)'!H16</f>
        <v>0</v>
      </c>
      <c r="I21" s="65">
        <f>'Лиски(суб)'!I16</f>
        <v>0</v>
      </c>
      <c r="J21" s="65">
        <f>'Лиски(суб)'!J16</f>
        <v>0</v>
      </c>
      <c r="K21" s="65">
        <f>'Лиски(суб)'!K16</f>
        <v>0</v>
      </c>
      <c r="L21" s="65">
        <f>'Лиски(суб)'!L16</f>
        <v>0</v>
      </c>
      <c r="M21" s="165">
        <f>SUM(B21:L21)</f>
        <v>221097.21</v>
      </c>
    </row>
    <row r="22" spans="1:13" s="225" customFormat="1" ht="15.75" thickBot="1">
      <c r="A22" s="145" t="s">
        <v>53</v>
      </c>
      <c r="B22" s="146">
        <f aca="true" t="shared" si="1" ref="B22:M22">SUM(B13:B21)</f>
        <v>2774787.08</v>
      </c>
      <c r="C22" s="146">
        <f t="shared" si="1"/>
        <v>598200.7899999999</v>
      </c>
      <c r="D22" s="146">
        <f t="shared" si="1"/>
        <v>0</v>
      </c>
      <c r="E22" s="146">
        <f t="shared" si="1"/>
        <v>0</v>
      </c>
      <c r="F22" s="146">
        <f t="shared" si="1"/>
        <v>0</v>
      </c>
      <c r="G22" s="146">
        <f t="shared" si="1"/>
        <v>0</v>
      </c>
      <c r="H22" s="146">
        <f t="shared" si="1"/>
        <v>0</v>
      </c>
      <c r="I22" s="146">
        <f t="shared" si="1"/>
        <v>0</v>
      </c>
      <c r="J22" s="146">
        <f t="shared" si="1"/>
        <v>0</v>
      </c>
      <c r="K22" s="146">
        <f t="shared" si="1"/>
        <v>0</v>
      </c>
      <c r="L22" s="146">
        <f t="shared" si="1"/>
        <v>0</v>
      </c>
      <c r="M22" s="146">
        <f t="shared" si="1"/>
        <v>3372987.87</v>
      </c>
    </row>
    <row r="23" spans="1:13" ht="12.75">
      <c r="A23" s="81"/>
      <c r="B23" s="82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83"/>
    </row>
    <row r="24" spans="1:13" ht="13.5" thickBot="1">
      <c r="A24" s="77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1:13" ht="13.5" thickBot="1">
      <c r="A25" s="102" t="s">
        <v>11</v>
      </c>
      <c r="B25" s="103">
        <f aca="true" t="shared" si="2" ref="B25:M25">B12+B22</f>
        <v>2774787.08</v>
      </c>
      <c r="C25" s="103">
        <f t="shared" si="2"/>
        <v>598200.7899999999</v>
      </c>
      <c r="D25" s="103" t="e">
        <f t="shared" si="2"/>
        <v>#REF!</v>
      </c>
      <c r="E25" s="103">
        <f t="shared" si="2"/>
        <v>0</v>
      </c>
      <c r="F25" s="103">
        <f t="shared" si="2"/>
        <v>0</v>
      </c>
      <c r="G25" s="103">
        <f t="shared" si="2"/>
        <v>0</v>
      </c>
      <c r="H25" s="103">
        <f t="shared" si="2"/>
        <v>0</v>
      </c>
      <c r="I25" s="103">
        <f t="shared" si="2"/>
        <v>0</v>
      </c>
      <c r="J25" s="103">
        <f t="shared" si="2"/>
        <v>0</v>
      </c>
      <c r="K25" s="103">
        <f t="shared" si="2"/>
        <v>0</v>
      </c>
      <c r="L25" s="103">
        <f t="shared" si="2"/>
        <v>0</v>
      </c>
      <c r="M25" s="104" t="e">
        <f t="shared" si="2"/>
        <v>#REF!</v>
      </c>
    </row>
    <row r="26" spans="1:13" ht="12.75">
      <c r="A26" s="81"/>
      <c r="B26" s="8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83"/>
    </row>
    <row r="27" spans="1:13" ht="12.75">
      <c r="A27" s="64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8"/>
    </row>
    <row r="28" spans="1:13" ht="14.25">
      <c r="A28" s="54" t="s">
        <v>126</v>
      </c>
      <c r="B28" s="246">
        <v>9550100</v>
      </c>
      <c r="C28" s="245">
        <v>2101400</v>
      </c>
      <c r="D28" s="245"/>
      <c r="E28" s="245"/>
      <c r="F28" s="245"/>
      <c r="G28" s="245"/>
      <c r="H28" s="247"/>
      <c r="I28" s="246"/>
      <c r="J28" s="246"/>
      <c r="K28" s="245"/>
      <c r="L28" s="246"/>
      <c r="M28" s="166">
        <f>SUM(B28:L28)</f>
        <v>11651500</v>
      </c>
    </row>
    <row r="29" spans="1:13" ht="15">
      <c r="A29" s="26"/>
      <c r="B29" s="27"/>
      <c r="C29" s="27"/>
      <c r="D29" s="28"/>
      <c r="E29" s="27"/>
      <c r="F29" s="27"/>
      <c r="G29" s="27"/>
      <c r="H29" s="27"/>
      <c r="I29" s="27"/>
      <c r="J29" s="27"/>
      <c r="K29" s="27"/>
      <c r="L29" s="27"/>
      <c r="M29" s="38"/>
    </row>
    <row r="30" spans="1:13" ht="15.75">
      <c r="A30" s="29" t="s">
        <v>52</v>
      </c>
      <c r="B30" s="27">
        <f>B28-B25</f>
        <v>6775312.92</v>
      </c>
      <c r="C30" s="27">
        <f>C28-C25</f>
        <v>1503199.21</v>
      </c>
      <c r="D30" s="27" t="e">
        <f aca="true" t="shared" si="3" ref="D30:L30">D25-D28</f>
        <v>#REF!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0</v>
      </c>
      <c r="M30" s="27" t="e">
        <f>M28-M25</f>
        <v>#REF!</v>
      </c>
    </row>
    <row r="31" spans="1:13" ht="12.75">
      <c r="A31" s="22"/>
      <c r="B31" s="24"/>
      <c r="C31" s="25"/>
      <c r="D31" s="25"/>
      <c r="E31" s="25"/>
      <c r="F31" s="24"/>
      <c r="G31" s="25"/>
      <c r="H31" s="25"/>
      <c r="I31" s="25"/>
      <c r="J31" s="25"/>
      <c r="K31" s="25"/>
      <c r="L31" s="25"/>
      <c r="M31" s="37"/>
    </row>
    <row r="32" spans="1:13" ht="13.5" thickBot="1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9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7" ht="12.75">
      <c r="D37" t="s">
        <v>10</v>
      </c>
    </row>
  </sheetData>
  <sheetProtection/>
  <mergeCells count="9">
    <mergeCell ref="A9:A10"/>
    <mergeCell ref="B9:L9"/>
    <mergeCell ref="M9:M10"/>
    <mergeCell ref="A1:D1"/>
    <mergeCell ref="A2:D2"/>
    <mergeCell ref="B5:C5"/>
    <mergeCell ref="F5:J5"/>
    <mergeCell ref="F6:M6"/>
    <mergeCell ref="A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31"/>
  <sheetViews>
    <sheetView zoomScalePageLayoutView="0" workbookViewId="0" topLeftCell="A4">
      <selection activeCell="D21" sqref="D21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7.75390625" style="0" customWidth="1"/>
    <col min="5" max="5" width="5.7539062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7.875" style="0" customWidth="1"/>
    <col min="12" max="12" width="14.625" style="0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26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 aca="true" t="shared" si="0" ref="M12:M23">SUM(B12:L12)</f>
        <v>0</v>
      </c>
    </row>
    <row r="13" spans="1:13" ht="14.25">
      <c r="A13" s="54" t="s">
        <v>60</v>
      </c>
      <c r="B13" s="76">
        <v>419869.96</v>
      </c>
      <c r="C13" s="55">
        <v>88898.49</v>
      </c>
      <c r="D13" s="74"/>
      <c r="E13" s="74"/>
      <c r="F13" s="74"/>
      <c r="G13" s="66"/>
      <c r="H13" s="66"/>
      <c r="I13" s="66"/>
      <c r="J13" s="66"/>
      <c r="K13" s="66"/>
      <c r="L13" s="66"/>
      <c r="M13" s="72">
        <f t="shared" si="0"/>
        <v>508768.45</v>
      </c>
    </row>
    <row r="14" spans="1:13" ht="14.25">
      <c r="A14" s="54"/>
      <c r="B14" s="53"/>
      <c r="C14" s="53"/>
      <c r="D14" s="66"/>
      <c r="E14" s="65"/>
      <c r="F14" s="65"/>
      <c r="G14" s="65"/>
      <c r="H14" s="66"/>
      <c r="I14" s="65"/>
      <c r="J14" s="65"/>
      <c r="K14" s="65"/>
      <c r="L14" s="65"/>
      <c r="M14" s="72">
        <f t="shared" si="0"/>
        <v>0</v>
      </c>
    </row>
    <row r="15" spans="1:13" ht="12.75">
      <c r="A15" s="64"/>
      <c r="B15" s="51"/>
      <c r="C15" s="22"/>
      <c r="D15" s="22"/>
      <c r="E15" s="66"/>
      <c r="F15" s="66"/>
      <c r="G15" s="66"/>
      <c r="H15" s="66"/>
      <c r="I15" s="66"/>
      <c r="J15" s="66"/>
      <c r="K15" s="66"/>
      <c r="L15" s="22"/>
      <c r="M15" s="72">
        <f t="shared" si="0"/>
        <v>0</v>
      </c>
    </row>
    <row r="16" spans="1:13" ht="12.75">
      <c r="A16" s="81"/>
      <c r="B16" s="51"/>
      <c r="C16" s="22"/>
      <c r="D16" s="22"/>
      <c r="E16" s="66"/>
      <c r="F16" s="66"/>
      <c r="G16" s="66"/>
      <c r="H16" s="22"/>
      <c r="I16" s="66"/>
      <c r="J16" s="66"/>
      <c r="K16" s="66"/>
      <c r="L16" s="65"/>
      <c r="M16" s="72">
        <f t="shared" si="0"/>
        <v>0</v>
      </c>
    </row>
    <row r="17" spans="1:13" ht="12.75">
      <c r="A17" s="64"/>
      <c r="B17" s="51"/>
      <c r="C17" s="22"/>
      <c r="D17" s="22"/>
      <c r="E17" s="66"/>
      <c r="F17" s="65"/>
      <c r="G17" s="66"/>
      <c r="H17" s="66"/>
      <c r="I17" s="66"/>
      <c r="J17" s="66"/>
      <c r="K17" s="66"/>
      <c r="L17" s="66"/>
      <c r="M17" s="72">
        <f t="shared" si="0"/>
        <v>0</v>
      </c>
    </row>
    <row r="18" spans="1:13" ht="13.5" customHeight="1">
      <c r="A18" s="64"/>
      <c r="B18" s="51"/>
      <c r="C18" s="22"/>
      <c r="D18" s="22"/>
      <c r="E18" s="66"/>
      <c r="F18" s="66"/>
      <c r="G18" s="66"/>
      <c r="H18" s="22"/>
      <c r="I18" s="66"/>
      <c r="J18" s="22"/>
      <c r="K18" s="22"/>
      <c r="L18" s="22"/>
      <c r="M18" s="72">
        <f t="shared" si="0"/>
        <v>0</v>
      </c>
    </row>
    <row r="19" spans="1:13" ht="12.75">
      <c r="A19" s="64"/>
      <c r="B19" s="51"/>
      <c r="C19" s="22"/>
      <c r="D19" s="22"/>
      <c r="E19" s="66"/>
      <c r="F19" s="66"/>
      <c r="G19" s="66"/>
      <c r="H19" s="66"/>
      <c r="I19" s="66"/>
      <c r="J19" s="66"/>
      <c r="K19" s="66"/>
      <c r="L19" s="66"/>
      <c r="M19" s="72">
        <f t="shared" si="0"/>
        <v>0</v>
      </c>
    </row>
    <row r="20" spans="1:13" ht="12.75">
      <c r="A20" s="64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25"/>
      <c r="M20" s="75">
        <f t="shared" si="0"/>
        <v>0</v>
      </c>
    </row>
    <row r="21" spans="1:13" ht="12.75">
      <c r="A21" s="70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25"/>
      <c r="M21" s="75">
        <f t="shared" si="0"/>
        <v>0</v>
      </c>
    </row>
    <row r="22" spans="1:13" ht="12.75">
      <c r="A22" s="70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25"/>
      <c r="M22" s="75">
        <f t="shared" si="0"/>
        <v>0</v>
      </c>
    </row>
    <row r="23" spans="1:13" ht="13.5" thickBot="1">
      <c r="A23" s="98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95"/>
      <c r="M23" s="75">
        <f t="shared" si="0"/>
        <v>0</v>
      </c>
    </row>
    <row r="24" spans="1:13" ht="13.5" thickBot="1">
      <c r="A24" s="114" t="s">
        <v>53</v>
      </c>
      <c r="B24" s="118">
        <f aca="true" t="shared" si="1" ref="B24:M24">SUM(B13:B23)</f>
        <v>419869.96</v>
      </c>
      <c r="C24" s="118">
        <f t="shared" si="1"/>
        <v>88898.49</v>
      </c>
      <c r="D24" s="118">
        <f t="shared" si="1"/>
        <v>0</v>
      </c>
      <c r="E24" s="118">
        <f t="shared" si="1"/>
        <v>0</v>
      </c>
      <c r="F24" s="118">
        <f t="shared" si="1"/>
        <v>0</v>
      </c>
      <c r="G24" s="118">
        <f t="shared" si="1"/>
        <v>0</v>
      </c>
      <c r="H24" s="118">
        <f t="shared" si="1"/>
        <v>0</v>
      </c>
      <c r="I24" s="118">
        <f t="shared" si="1"/>
        <v>0</v>
      </c>
      <c r="J24" s="118">
        <f t="shared" si="1"/>
        <v>0</v>
      </c>
      <c r="K24" s="118">
        <f t="shared" si="1"/>
        <v>0</v>
      </c>
      <c r="L24" s="118">
        <f t="shared" si="1"/>
        <v>0</v>
      </c>
      <c r="M24" s="118">
        <f t="shared" si="1"/>
        <v>508768.45</v>
      </c>
    </row>
    <row r="25" spans="1:13" ht="13.5" thickBot="1">
      <c r="A25" s="91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2"/>
      <c r="M25" s="92"/>
    </row>
    <row r="26" spans="1:14" ht="13.5" thickBot="1">
      <c r="A26" s="115" t="s">
        <v>28</v>
      </c>
      <c r="B26" s="116">
        <f aca="true" t="shared" si="2" ref="B26:M26">B12+B24</f>
        <v>419869.96</v>
      </c>
      <c r="C26" s="116">
        <f t="shared" si="2"/>
        <v>88898.49</v>
      </c>
      <c r="D26" s="116">
        <f t="shared" si="2"/>
        <v>0</v>
      </c>
      <c r="E26" s="116">
        <f t="shared" si="2"/>
        <v>0</v>
      </c>
      <c r="F26" s="116">
        <f t="shared" si="2"/>
        <v>0</v>
      </c>
      <c r="G26" s="116">
        <f t="shared" si="2"/>
        <v>0</v>
      </c>
      <c r="H26" s="116">
        <f t="shared" si="2"/>
        <v>0</v>
      </c>
      <c r="I26" s="116">
        <f t="shared" si="2"/>
        <v>0</v>
      </c>
      <c r="J26" s="116">
        <f t="shared" si="2"/>
        <v>0</v>
      </c>
      <c r="K26" s="116">
        <f t="shared" si="2"/>
        <v>0</v>
      </c>
      <c r="L26" s="116">
        <f t="shared" si="2"/>
        <v>0</v>
      </c>
      <c r="M26" s="117">
        <f t="shared" si="2"/>
        <v>508768.45</v>
      </c>
      <c r="N26" s="71"/>
    </row>
    <row r="27" spans="1:13" ht="12.75">
      <c r="A27" s="91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2"/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33" t="s">
        <v>126</v>
      </c>
      <c r="B29" s="287">
        <v>1489500</v>
      </c>
      <c r="C29" s="287">
        <v>327600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 t="s">
        <v>127</v>
      </c>
      <c r="B30" s="287">
        <f>B29-B26</f>
        <v>1069630.04</v>
      </c>
      <c r="C30" s="287">
        <f>C29-C26</f>
        <v>238701.51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3"/>
  <sheetViews>
    <sheetView zoomScalePageLayoutView="0" workbookViewId="0" topLeftCell="A4">
      <selection activeCell="B29" sqref="B29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9.25390625" style="0" customWidth="1"/>
    <col min="8" max="8" width="9.25390625" style="0" bestFit="1" customWidth="1"/>
    <col min="9" max="9" width="7.25390625" style="0" customWidth="1"/>
    <col min="10" max="10" width="9.25390625" style="0" bestFit="1" customWidth="1"/>
    <col min="11" max="11" width="7.75390625" style="0" customWidth="1"/>
    <col min="12" max="12" width="14.625" style="0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27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>SUM(B12:L12)</f>
        <v>0</v>
      </c>
    </row>
    <row r="13" spans="1:13" ht="14.25">
      <c r="A13" s="54" t="s">
        <v>60</v>
      </c>
      <c r="B13" s="76">
        <v>333048.64</v>
      </c>
      <c r="C13" s="55">
        <v>73716.15</v>
      </c>
      <c r="D13" s="74"/>
      <c r="E13" s="74"/>
      <c r="F13" s="74"/>
      <c r="G13" s="66"/>
      <c r="H13" s="66"/>
      <c r="I13" s="66"/>
      <c r="J13" s="66"/>
      <c r="K13" s="66"/>
      <c r="L13" s="66"/>
      <c r="M13" s="72">
        <f>SUM(B13:L13)</f>
        <v>406764.79000000004</v>
      </c>
    </row>
    <row r="14" spans="1:13" ht="14.25">
      <c r="A14" s="267"/>
      <c r="B14" s="266"/>
      <c r="C14" s="53"/>
      <c r="D14" s="66"/>
      <c r="E14" s="66"/>
      <c r="F14" s="66"/>
      <c r="G14" s="66"/>
      <c r="H14" s="66"/>
      <c r="I14" s="66"/>
      <c r="J14" s="66"/>
      <c r="K14" s="66"/>
      <c r="L14" s="25"/>
      <c r="M14" s="75">
        <f>SUM(B14:L14)</f>
        <v>0</v>
      </c>
    </row>
    <row r="15" spans="1:13" ht="13.5" thickBot="1">
      <c r="A15" s="98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95"/>
      <c r="M15" s="75">
        <f>SUM(B15:L15)</f>
        <v>0</v>
      </c>
    </row>
    <row r="16" spans="1:13" ht="13.5" thickBot="1">
      <c r="A16" s="114" t="s">
        <v>53</v>
      </c>
      <c r="B16" s="118">
        <f aca="true" t="shared" si="0" ref="B16:M16">SUM(B13:B15)</f>
        <v>333048.64</v>
      </c>
      <c r="C16" s="118">
        <f t="shared" si="0"/>
        <v>73716.15</v>
      </c>
      <c r="D16" s="118">
        <f t="shared" si="0"/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406764.79000000004</v>
      </c>
    </row>
    <row r="17" spans="1:13" ht="13.5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2"/>
      <c r="M17" s="92"/>
    </row>
    <row r="18" spans="1:14" ht="13.5" thickBot="1">
      <c r="A18" s="115" t="s">
        <v>28</v>
      </c>
      <c r="B18" s="116">
        <f aca="true" t="shared" si="1" ref="B18:M18">B12+B16</f>
        <v>333048.64</v>
      </c>
      <c r="C18" s="116">
        <f t="shared" si="1"/>
        <v>73716.15</v>
      </c>
      <c r="D18" s="116">
        <f t="shared" si="1"/>
        <v>0</v>
      </c>
      <c r="E18" s="116">
        <f t="shared" si="1"/>
        <v>0</v>
      </c>
      <c r="F18" s="116">
        <f t="shared" si="1"/>
        <v>0</v>
      </c>
      <c r="G18" s="116">
        <f t="shared" si="1"/>
        <v>0</v>
      </c>
      <c r="H18" s="116">
        <f t="shared" si="1"/>
        <v>0</v>
      </c>
      <c r="I18" s="116">
        <f t="shared" si="1"/>
        <v>0</v>
      </c>
      <c r="J18" s="116">
        <f t="shared" si="1"/>
        <v>0</v>
      </c>
      <c r="K18" s="116">
        <f t="shared" si="1"/>
        <v>0</v>
      </c>
      <c r="L18" s="116">
        <f t="shared" si="1"/>
        <v>0</v>
      </c>
      <c r="M18" s="117">
        <f t="shared" si="1"/>
        <v>406764.79000000004</v>
      </c>
      <c r="N18" s="71"/>
    </row>
    <row r="19" spans="1:13" ht="12.75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 t="s">
        <v>126</v>
      </c>
      <c r="B21" s="287">
        <v>1167000</v>
      </c>
      <c r="C21" s="287">
        <v>256800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 t="s">
        <v>127</v>
      </c>
      <c r="B22" s="287">
        <f>B21-B18</f>
        <v>833951.36</v>
      </c>
      <c r="C22" s="287">
        <f>C21-C18</f>
        <v>183083.85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3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0.875" style="0" customWidth="1"/>
    <col min="6" max="6" width="10.25390625" style="0" hidden="1" customWidth="1"/>
    <col min="7" max="7" width="8.00390625" style="0" hidden="1" customWidth="1"/>
    <col min="8" max="8" width="9.25390625" style="0" hidden="1" customWidth="1"/>
    <col min="9" max="9" width="9.00390625" style="0" hidden="1" customWidth="1"/>
    <col min="10" max="10" width="9.25390625" style="0" hidden="1" customWidth="1"/>
    <col min="11" max="11" width="7.25390625" style="0" hidden="1" customWidth="1"/>
    <col min="12" max="12" width="14.625" style="0" hidden="1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128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>SUM(B12:L12)</f>
        <v>0</v>
      </c>
    </row>
    <row r="13" spans="1:13" ht="14.25">
      <c r="A13" s="54" t="s">
        <v>60</v>
      </c>
      <c r="B13" s="76">
        <v>480958.58</v>
      </c>
      <c r="C13" s="55">
        <v>103669.05</v>
      </c>
      <c r="D13" s="55"/>
      <c r="E13" s="74"/>
      <c r="F13" s="74"/>
      <c r="G13" s="66"/>
      <c r="H13" s="66"/>
      <c r="I13" s="66"/>
      <c r="J13" s="66"/>
      <c r="K13" s="66"/>
      <c r="L13" s="66"/>
      <c r="M13" s="72">
        <f>SUM(B13:L13)</f>
        <v>584627.63</v>
      </c>
    </row>
    <row r="14" spans="1:13" ht="14.25">
      <c r="A14" s="54"/>
      <c r="B14" s="53"/>
      <c r="C14" s="53"/>
      <c r="D14" s="53"/>
      <c r="E14" s="65"/>
      <c r="F14" s="65"/>
      <c r="G14" s="65"/>
      <c r="H14" s="66"/>
      <c r="I14" s="65"/>
      <c r="J14" s="65"/>
      <c r="K14" s="65"/>
      <c r="L14" s="65"/>
      <c r="M14" s="72">
        <f>SUM(B14:L14)</f>
        <v>0</v>
      </c>
    </row>
    <row r="15" spans="1:13" ht="15" thickBot="1">
      <c r="A15" s="54"/>
      <c r="B15" s="266"/>
      <c r="C15" s="53"/>
      <c r="D15" s="53"/>
      <c r="E15" s="66"/>
      <c r="F15" s="66"/>
      <c r="G15" s="66"/>
      <c r="H15" s="66"/>
      <c r="I15" s="66"/>
      <c r="J15" s="66"/>
      <c r="K15" s="66"/>
      <c r="L15" s="22"/>
      <c r="M15" s="72">
        <f>SUM(B15:L15)</f>
        <v>0</v>
      </c>
    </row>
    <row r="16" spans="1:13" ht="13.5" thickBot="1">
      <c r="A16" s="114" t="s">
        <v>53</v>
      </c>
      <c r="B16" s="118">
        <f aca="true" t="shared" si="0" ref="B16:M16">SUM(B13:B15)</f>
        <v>480958.58</v>
      </c>
      <c r="C16" s="118">
        <f t="shared" si="0"/>
        <v>103669.05</v>
      </c>
      <c r="D16" s="118">
        <f t="shared" si="0"/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584627.63</v>
      </c>
    </row>
    <row r="17" spans="1:13" ht="13.5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2"/>
      <c r="M17" s="92"/>
    </row>
    <row r="18" spans="1:14" ht="13.5" thickBot="1">
      <c r="A18" s="115" t="s">
        <v>28</v>
      </c>
      <c r="B18" s="116">
        <f aca="true" t="shared" si="1" ref="B18:M18">B12+B16</f>
        <v>480958.58</v>
      </c>
      <c r="C18" s="116">
        <f t="shared" si="1"/>
        <v>103669.05</v>
      </c>
      <c r="D18" s="116">
        <f t="shared" si="1"/>
        <v>0</v>
      </c>
      <c r="E18" s="116">
        <f t="shared" si="1"/>
        <v>0</v>
      </c>
      <c r="F18" s="116">
        <f t="shared" si="1"/>
        <v>0</v>
      </c>
      <c r="G18" s="116">
        <f t="shared" si="1"/>
        <v>0</v>
      </c>
      <c r="H18" s="116">
        <f t="shared" si="1"/>
        <v>0</v>
      </c>
      <c r="I18" s="116">
        <f t="shared" si="1"/>
        <v>0</v>
      </c>
      <c r="J18" s="116">
        <f t="shared" si="1"/>
        <v>0</v>
      </c>
      <c r="K18" s="116">
        <f t="shared" si="1"/>
        <v>0</v>
      </c>
      <c r="L18" s="116">
        <f t="shared" si="1"/>
        <v>0</v>
      </c>
      <c r="M18" s="117">
        <f t="shared" si="1"/>
        <v>584627.63</v>
      </c>
      <c r="N18" s="71"/>
    </row>
    <row r="19" spans="1:13" ht="12.75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 t="s">
        <v>126</v>
      </c>
      <c r="B21" s="287">
        <v>1655700</v>
      </c>
      <c r="C21" s="287">
        <v>364200</v>
      </c>
      <c r="D21" s="33"/>
      <c r="E21" s="33"/>
      <c r="F21" s="33"/>
      <c r="G21" s="33"/>
      <c r="H21" s="33"/>
      <c r="I21" s="33"/>
      <c r="J21" s="33"/>
      <c r="K21" s="33"/>
      <c r="L21" s="33"/>
      <c r="M21" s="287">
        <f>B21+C21</f>
        <v>2019900</v>
      </c>
    </row>
    <row r="22" spans="1:13" ht="12.75">
      <c r="A22" s="33" t="s">
        <v>127</v>
      </c>
      <c r="B22" s="287">
        <f>B21-B18</f>
        <v>1174741.42</v>
      </c>
      <c r="C22" s="287">
        <f>C21-C18</f>
        <v>260530.95</v>
      </c>
      <c r="D22" s="287">
        <f aca="true" t="shared" si="2" ref="D22:M22">D21-D18</f>
        <v>0</v>
      </c>
      <c r="E22" s="287">
        <f t="shared" si="2"/>
        <v>0</v>
      </c>
      <c r="F22" s="287">
        <f t="shared" si="2"/>
        <v>0</v>
      </c>
      <c r="G22" s="287">
        <f t="shared" si="2"/>
        <v>0</v>
      </c>
      <c r="H22" s="287">
        <f t="shared" si="2"/>
        <v>0</v>
      </c>
      <c r="I22" s="287">
        <f t="shared" si="2"/>
        <v>0</v>
      </c>
      <c r="J22" s="287">
        <f t="shared" si="2"/>
        <v>0</v>
      </c>
      <c r="K22" s="287">
        <f t="shared" si="2"/>
        <v>0</v>
      </c>
      <c r="L22" s="287">
        <f t="shared" si="2"/>
        <v>0</v>
      </c>
      <c r="M22" s="287">
        <f t="shared" si="2"/>
        <v>1435272.37</v>
      </c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4"/>
  <sheetViews>
    <sheetView zoomScalePageLayoutView="0" workbookViewId="0" topLeftCell="A4">
      <selection activeCell="O15" sqref="O15"/>
    </sheetView>
  </sheetViews>
  <sheetFormatPr defaultColWidth="9.00390625" defaultRowHeight="12.75"/>
  <cols>
    <col min="1" max="1" width="20.75390625" style="0" customWidth="1"/>
    <col min="2" max="2" width="13.25390625" style="0" customWidth="1"/>
    <col min="3" max="3" width="16.00390625" style="0" customWidth="1"/>
    <col min="4" max="4" width="3.125" style="0" customWidth="1"/>
    <col min="5" max="5" width="9.375" style="0" hidden="1" customWidth="1"/>
    <col min="6" max="6" width="8.625" style="0" hidden="1" customWidth="1"/>
    <col min="7" max="7" width="9.625" style="0" hidden="1" customWidth="1"/>
    <col min="8" max="8" width="9.25390625" style="0" hidden="1" customWidth="1"/>
    <col min="9" max="9" width="7.875" style="0" hidden="1" customWidth="1"/>
    <col min="10" max="10" width="9.25390625" style="0" hidden="1" customWidth="1"/>
    <col min="11" max="11" width="8.875" style="0" hidden="1" customWidth="1"/>
    <col min="12" max="12" width="14.625" style="0" hidden="1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129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>SUM(B12:L12)</f>
        <v>0</v>
      </c>
    </row>
    <row r="13" spans="1:13" ht="14.25">
      <c r="A13" s="54" t="s">
        <v>60</v>
      </c>
      <c r="B13" s="76">
        <v>488198.86</v>
      </c>
      <c r="C13" s="55">
        <v>104846.78</v>
      </c>
      <c r="D13" s="55"/>
      <c r="E13" s="74"/>
      <c r="F13" s="74"/>
      <c r="G13" s="66"/>
      <c r="H13" s="66"/>
      <c r="I13" s="66"/>
      <c r="J13" s="66"/>
      <c r="K13" s="66"/>
      <c r="L13" s="66"/>
      <c r="M13" s="72">
        <f>SUM(B13:L13)</f>
        <v>593045.64</v>
      </c>
    </row>
    <row r="14" spans="1:13" ht="14.25">
      <c r="A14" s="54"/>
      <c r="B14" s="53"/>
      <c r="C14" s="53"/>
      <c r="D14" s="53"/>
      <c r="E14" s="65"/>
      <c r="F14" s="65"/>
      <c r="G14" s="65"/>
      <c r="H14" s="66"/>
      <c r="I14" s="65"/>
      <c r="J14" s="65"/>
      <c r="K14" s="65"/>
      <c r="L14" s="65"/>
      <c r="M14" s="72">
        <f>SUM(B14:L14)</f>
        <v>0</v>
      </c>
    </row>
    <row r="15" spans="1:13" ht="14.25">
      <c r="A15" s="54"/>
      <c r="B15" s="266"/>
      <c r="C15" s="53"/>
      <c r="D15" s="53"/>
      <c r="E15" s="66"/>
      <c r="F15" s="66"/>
      <c r="G15" s="66"/>
      <c r="H15" s="66"/>
      <c r="I15" s="66"/>
      <c r="J15" s="66"/>
      <c r="K15" s="66"/>
      <c r="L15" s="22"/>
      <c r="M15" s="72">
        <f>SUM(B15:L15)</f>
        <v>0</v>
      </c>
    </row>
    <row r="16" spans="1:13" ht="13.5" thickBot="1">
      <c r="A16" s="9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95"/>
      <c r="M16" s="75">
        <f>SUM(B16:L16)</f>
        <v>0</v>
      </c>
    </row>
    <row r="17" spans="1:13" ht="13.5" thickBot="1">
      <c r="A17" s="114" t="s">
        <v>53</v>
      </c>
      <c r="B17" s="118">
        <f aca="true" t="shared" si="0" ref="B17:M17">SUM(B13:B16)</f>
        <v>488198.86</v>
      </c>
      <c r="C17" s="118">
        <f t="shared" si="0"/>
        <v>104846.78</v>
      </c>
      <c r="D17" s="118">
        <f t="shared" si="0"/>
        <v>0</v>
      </c>
      <c r="E17" s="118">
        <f t="shared" si="0"/>
        <v>0</v>
      </c>
      <c r="F17" s="118">
        <f t="shared" si="0"/>
        <v>0</v>
      </c>
      <c r="G17" s="118">
        <f t="shared" si="0"/>
        <v>0</v>
      </c>
      <c r="H17" s="118">
        <f t="shared" si="0"/>
        <v>0</v>
      </c>
      <c r="I17" s="118">
        <f t="shared" si="0"/>
        <v>0</v>
      </c>
      <c r="J17" s="118">
        <f t="shared" si="0"/>
        <v>0</v>
      </c>
      <c r="K17" s="118">
        <f t="shared" si="0"/>
        <v>0</v>
      </c>
      <c r="L17" s="118">
        <f t="shared" si="0"/>
        <v>0</v>
      </c>
      <c r="M17" s="118">
        <f t="shared" si="0"/>
        <v>593045.64</v>
      </c>
    </row>
    <row r="18" spans="1:13" ht="13.5" thickBot="1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2"/>
      <c r="M18" s="92"/>
    </row>
    <row r="19" spans="1:14" ht="13.5" thickBot="1">
      <c r="A19" s="115" t="s">
        <v>28</v>
      </c>
      <c r="B19" s="116">
        <f aca="true" t="shared" si="1" ref="B19:M19">B12+B17</f>
        <v>488198.86</v>
      </c>
      <c r="C19" s="116">
        <f t="shared" si="1"/>
        <v>104846.78</v>
      </c>
      <c r="D19" s="116">
        <f t="shared" si="1"/>
        <v>0</v>
      </c>
      <c r="E19" s="116">
        <f t="shared" si="1"/>
        <v>0</v>
      </c>
      <c r="F19" s="116">
        <f t="shared" si="1"/>
        <v>0</v>
      </c>
      <c r="G19" s="116">
        <f t="shared" si="1"/>
        <v>0</v>
      </c>
      <c r="H19" s="116">
        <f t="shared" si="1"/>
        <v>0</v>
      </c>
      <c r="I19" s="116">
        <f t="shared" si="1"/>
        <v>0</v>
      </c>
      <c r="J19" s="116">
        <f t="shared" si="1"/>
        <v>0</v>
      </c>
      <c r="K19" s="116">
        <f t="shared" si="1"/>
        <v>0</v>
      </c>
      <c r="L19" s="116">
        <f t="shared" si="1"/>
        <v>0</v>
      </c>
      <c r="M19" s="117">
        <f t="shared" si="1"/>
        <v>593045.64</v>
      </c>
      <c r="N19" s="71"/>
    </row>
    <row r="20" spans="1:13" ht="12.75">
      <c r="A20" s="91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2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4" ht="12.75">
      <c r="A22" s="33" t="s">
        <v>126</v>
      </c>
      <c r="B22" s="287">
        <v>1641900</v>
      </c>
      <c r="C22" s="287">
        <v>361200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>
        <f>B22+C22</f>
        <v>2003100</v>
      </c>
      <c r="N22" s="57"/>
    </row>
    <row r="23" spans="1:14" ht="12.75">
      <c r="A23" s="33" t="s">
        <v>127</v>
      </c>
      <c r="B23" s="287">
        <f>B22-B19</f>
        <v>1153701.1400000001</v>
      </c>
      <c r="C23" s="287">
        <f>C22-C19</f>
        <v>256353.22</v>
      </c>
      <c r="D23" s="287">
        <f aca="true" t="shared" si="2" ref="D23:M23">D22-D19</f>
        <v>0</v>
      </c>
      <c r="E23" s="287">
        <f t="shared" si="2"/>
        <v>0</v>
      </c>
      <c r="F23" s="287">
        <f t="shared" si="2"/>
        <v>0</v>
      </c>
      <c r="G23" s="287">
        <f t="shared" si="2"/>
        <v>0</v>
      </c>
      <c r="H23" s="287">
        <f t="shared" si="2"/>
        <v>0</v>
      </c>
      <c r="I23" s="287">
        <f t="shared" si="2"/>
        <v>0</v>
      </c>
      <c r="J23" s="287">
        <f t="shared" si="2"/>
        <v>0</v>
      </c>
      <c r="K23" s="287">
        <f t="shared" si="2"/>
        <v>0</v>
      </c>
      <c r="L23" s="287">
        <f t="shared" si="2"/>
        <v>0</v>
      </c>
      <c r="M23" s="287">
        <f t="shared" si="2"/>
        <v>1410054.3599999999</v>
      </c>
      <c r="N23" s="57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9.375" style="0" customWidth="1"/>
    <col min="5" max="5" width="3.125" style="0" customWidth="1"/>
    <col min="6" max="6" width="10.25390625" style="0" hidden="1" customWidth="1"/>
    <col min="7" max="7" width="12.00390625" style="0" hidden="1" customWidth="1"/>
    <col min="8" max="8" width="9.25390625" style="0" hidden="1" customWidth="1"/>
    <col min="9" max="9" width="8.25390625" style="0" hidden="1" customWidth="1"/>
    <col min="10" max="10" width="9.25390625" style="0" hidden="1" customWidth="1"/>
    <col min="11" max="11" width="8.125" style="0" hidden="1" customWidth="1"/>
    <col min="12" max="12" width="14.625" style="0" hidden="1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130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>SUM(B12:L12)</f>
        <v>0</v>
      </c>
    </row>
    <row r="13" spans="1:13" ht="14.25">
      <c r="A13" s="54" t="s">
        <v>60</v>
      </c>
      <c r="B13" s="76">
        <v>157089.72</v>
      </c>
      <c r="C13" s="55">
        <v>34559.74</v>
      </c>
      <c r="D13" s="74"/>
      <c r="E13" s="74"/>
      <c r="F13" s="74"/>
      <c r="G13" s="66"/>
      <c r="H13" s="66"/>
      <c r="I13" s="66"/>
      <c r="J13" s="66"/>
      <c r="K13" s="66"/>
      <c r="L13" s="66"/>
      <c r="M13" s="72">
        <f>SUM(B13:L13)</f>
        <v>191649.46</v>
      </c>
    </row>
    <row r="14" spans="1:13" ht="14.25">
      <c r="A14" s="54"/>
      <c r="B14" s="53"/>
      <c r="C14" s="53"/>
      <c r="D14" s="66"/>
      <c r="E14" s="65"/>
      <c r="F14" s="65"/>
      <c r="G14" s="65"/>
      <c r="H14" s="66"/>
      <c r="I14" s="65"/>
      <c r="J14" s="65"/>
      <c r="K14" s="65"/>
      <c r="L14" s="65"/>
      <c r="M14" s="72">
        <f>SUM(B14:L14)</f>
        <v>0</v>
      </c>
    </row>
    <row r="15" spans="1:13" ht="15" thickBot="1">
      <c r="A15" s="54"/>
      <c r="B15" s="266"/>
      <c r="C15" s="53"/>
      <c r="D15" s="22"/>
      <c r="E15" s="66"/>
      <c r="F15" s="66"/>
      <c r="G15" s="66"/>
      <c r="H15" s="66"/>
      <c r="I15" s="66"/>
      <c r="J15" s="66"/>
      <c r="K15" s="66"/>
      <c r="L15" s="22"/>
      <c r="M15" s="72">
        <f>SUM(B15:L15)</f>
        <v>0</v>
      </c>
    </row>
    <row r="16" spans="1:13" ht="13.5" thickBot="1">
      <c r="A16" s="114" t="s">
        <v>53</v>
      </c>
      <c r="B16" s="118">
        <f aca="true" t="shared" si="0" ref="B16:M16">SUM(B13:B15)</f>
        <v>157089.72</v>
      </c>
      <c r="C16" s="118">
        <f t="shared" si="0"/>
        <v>34559.74</v>
      </c>
      <c r="D16" s="118">
        <f t="shared" si="0"/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191649.46</v>
      </c>
    </row>
    <row r="17" spans="1:13" ht="13.5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2"/>
      <c r="M17" s="92"/>
    </row>
    <row r="18" spans="1:14" ht="13.5" thickBot="1">
      <c r="A18" s="115" t="s">
        <v>28</v>
      </c>
      <c r="B18" s="116">
        <f aca="true" t="shared" si="1" ref="B18:M18">B12+B16</f>
        <v>157089.72</v>
      </c>
      <c r="C18" s="116">
        <f t="shared" si="1"/>
        <v>34559.74</v>
      </c>
      <c r="D18" s="116">
        <f t="shared" si="1"/>
        <v>0</v>
      </c>
      <c r="E18" s="116">
        <f t="shared" si="1"/>
        <v>0</v>
      </c>
      <c r="F18" s="116">
        <f t="shared" si="1"/>
        <v>0</v>
      </c>
      <c r="G18" s="116">
        <f t="shared" si="1"/>
        <v>0</v>
      </c>
      <c r="H18" s="116">
        <f t="shared" si="1"/>
        <v>0</v>
      </c>
      <c r="I18" s="116">
        <f t="shared" si="1"/>
        <v>0</v>
      </c>
      <c r="J18" s="116">
        <f t="shared" si="1"/>
        <v>0</v>
      </c>
      <c r="K18" s="116">
        <f t="shared" si="1"/>
        <v>0</v>
      </c>
      <c r="L18" s="116">
        <f t="shared" si="1"/>
        <v>0</v>
      </c>
      <c r="M18" s="117">
        <f t="shared" si="1"/>
        <v>191649.46</v>
      </c>
      <c r="N18" s="71"/>
    </row>
    <row r="19" spans="1:13" ht="12.75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 t="s">
        <v>126</v>
      </c>
      <c r="B21" s="287">
        <v>552900</v>
      </c>
      <c r="C21" s="287">
        <v>121500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>
        <f>B21+C21</f>
        <v>674400</v>
      </c>
    </row>
    <row r="22" spans="1:13" ht="12.75">
      <c r="A22" s="33" t="s">
        <v>127</v>
      </c>
      <c r="B22" s="287">
        <f>B21-B18</f>
        <v>395810.28</v>
      </c>
      <c r="C22" s="287">
        <f aca="true" t="shared" si="2" ref="C22:M22">C21-C18</f>
        <v>86940.26000000001</v>
      </c>
      <c r="D22" s="287">
        <f t="shared" si="2"/>
        <v>0</v>
      </c>
      <c r="E22" s="287">
        <f t="shared" si="2"/>
        <v>0</v>
      </c>
      <c r="F22" s="287">
        <f t="shared" si="2"/>
        <v>0</v>
      </c>
      <c r="G22" s="287">
        <f t="shared" si="2"/>
        <v>0</v>
      </c>
      <c r="H22" s="287">
        <f t="shared" si="2"/>
        <v>0</v>
      </c>
      <c r="I22" s="287">
        <f t="shared" si="2"/>
        <v>0</v>
      </c>
      <c r="J22" s="287">
        <f t="shared" si="2"/>
        <v>0</v>
      </c>
      <c r="K22" s="287">
        <f t="shared" si="2"/>
        <v>0</v>
      </c>
      <c r="L22" s="287">
        <f t="shared" si="2"/>
        <v>0</v>
      </c>
      <c r="M22" s="287">
        <f t="shared" si="2"/>
        <v>482750.54000000004</v>
      </c>
    </row>
    <row r="23" spans="1:13" ht="12.75">
      <c r="A23" s="33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</row>
    <row r="24" spans="2:13" ht="12.7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2.625" style="0" customWidth="1"/>
    <col min="6" max="6" width="10.25390625" style="0" hidden="1" customWidth="1"/>
    <col min="7" max="7" width="12.00390625" style="0" hidden="1" customWidth="1"/>
    <col min="8" max="8" width="9.25390625" style="0" hidden="1" customWidth="1"/>
    <col min="9" max="9" width="11.875" style="0" hidden="1" customWidth="1"/>
    <col min="10" max="10" width="9.25390625" style="0" hidden="1" customWidth="1"/>
    <col min="11" max="11" width="11.75390625" style="0" hidden="1" customWidth="1"/>
    <col min="12" max="12" width="14.625" style="0" hidden="1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131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>SUM(B12:L12)</f>
        <v>0</v>
      </c>
    </row>
    <row r="13" spans="1:13" ht="14.25">
      <c r="A13" s="54" t="s">
        <v>60</v>
      </c>
      <c r="B13" s="76">
        <v>88874.48</v>
      </c>
      <c r="C13" s="55">
        <v>19576.48</v>
      </c>
      <c r="D13" s="55"/>
      <c r="E13" s="74"/>
      <c r="F13" s="74"/>
      <c r="G13" s="66"/>
      <c r="H13" s="66"/>
      <c r="I13" s="66"/>
      <c r="J13" s="66"/>
      <c r="K13" s="66"/>
      <c r="L13" s="66"/>
      <c r="M13" s="72">
        <f>SUM(B13:L13)</f>
        <v>108450.95999999999</v>
      </c>
    </row>
    <row r="14" spans="1:13" ht="14.25">
      <c r="A14" s="54"/>
      <c r="B14" s="53"/>
      <c r="C14" s="53"/>
      <c r="D14" s="53"/>
      <c r="E14" s="65"/>
      <c r="F14" s="65"/>
      <c r="G14" s="65"/>
      <c r="H14" s="66"/>
      <c r="I14" s="65"/>
      <c r="J14" s="65"/>
      <c r="K14" s="65"/>
      <c r="L14" s="65"/>
      <c r="M14" s="72">
        <f>SUM(B14:L14)</f>
        <v>0</v>
      </c>
    </row>
    <row r="15" spans="1:13" ht="15" thickBot="1">
      <c r="A15" s="54"/>
      <c r="B15" s="266"/>
      <c r="C15" s="53"/>
      <c r="D15" s="53"/>
      <c r="E15" s="66"/>
      <c r="F15" s="66"/>
      <c r="G15" s="66"/>
      <c r="H15" s="66"/>
      <c r="I15" s="66"/>
      <c r="J15" s="66"/>
      <c r="K15" s="66"/>
      <c r="L15" s="22"/>
      <c r="M15" s="72">
        <f>SUM(B15:L15)</f>
        <v>0</v>
      </c>
    </row>
    <row r="16" spans="1:13" ht="13.5" thickBot="1">
      <c r="A16" s="114" t="s">
        <v>53</v>
      </c>
      <c r="B16" s="118">
        <f aca="true" t="shared" si="0" ref="B16:M16">SUM(B13:B15)</f>
        <v>88874.48</v>
      </c>
      <c r="C16" s="118">
        <f t="shared" si="0"/>
        <v>19576.48</v>
      </c>
      <c r="D16" s="118">
        <f t="shared" si="0"/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108450.95999999999</v>
      </c>
    </row>
    <row r="17" spans="1:13" ht="13.5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2"/>
      <c r="M17" s="92"/>
    </row>
    <row r="18" spans="1:14" ht="13.5" thickBot="1">
      <c r="A18" s="115" t="s">
        <v>28</v>
      </c>
      <c r="B18" s="116">
        <f aca="true" t="shared" si="1" ref="B18:M18">B12+B16</f>
        <v>88874.48</v>
      </c>
      <c r="C18" s="116">
        <f t="shared" si="1"/>
        <v>19576.48</v>
      </c>
      <c r="D18" s="116">
        <f t="shared" si="1"/>
        <v>0</v>
      </c>
      <c r="E18" s="116">
        <f t="shared" si="1"/>
        <v>0</v>
      </c>
      <c r="F18" s="116">
        <f t="shared" si="1"/>
        <v>0</v>
      </c>
      <c r="G18" s="116">
        <f t="shared" si="1"/>
        <v>0</v>
      </c>
      <c r="H18" s="116">
        <f t="shared" si="1"/>
        <v>0</v>
      </c>
      <c r="I18" s="116">
        <f t="shared" si="1"/>
        <v>0</v>
      </c>
      <c r="J18" s="116">
        <f t="shared" si="1"/>
        <v>0</v>
      </c>
      <c r="K18" s="116">
        <f t="shared" si="1"/>
        <v>0</v>
      </c>
      <c r="L18" s="116">
        <f t="shared" si="1"/>
        <v>0</v>
      </c>
      <c r="M18" s="117">
        <f t="shared" si="1"/>
        <v>108450.95999999999</v>
      </c>
      <c r="N18" s="71"/>
    </row>
    <row r="19" spans="1:13" ht="12.75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 t="s">
        <v>126</v>
      </c>
      <c r="B21" s="299">
        <v>340500</v>
      </c>
      <c r="C21" s="299">
        <v>75200</v>
      </c>
      <c r="D21" s="299"/>
      <c r="E21" s="299"/>
      <c r="F21" s="299"/>
      <c r="G21" s="299"/>
      <c r="H21" s="299"/>
      <c r="I21" s="299"/>
      <c r="J21" s="299"/>
      <c r="K21" s="299"/>
      <c r="L21" s="299"/>
      <c r="M21" s="299">
        <f>B21+C21</f>
        <v>415700</v>
      </c>
    </row>
    <row r="22" spans="1:13" ht="12.75">
      <c r="A22" s="33" t="s">
        <v>127</v>
      </c>
      <c r="B22" s="299">
        <f>B21-B18</f>
        <v>251625.52000000002</v>
      </c>
      <c r="C22" s="299">
        <f aca="true" t="shared" si="2" ref="C22:M22">C21-C18</f>
        <v>55623.520000000004</v>
      </c>
      <c r="D22" s="299">
        <f t="shared" si="2"/>
        <v>0</v>
      </c>
      <c r="E22" s="299">
        <f t="shared" si="2"/>
        <v>0</v>
      </c>
      <c r="F22" s="299">
        <f t="shared" si="2"/>
        <v>0</v>
      </c>
      <c r="G22" s="299">
        <f t="shared" si="2"/>
        <v>0</v>
      </c>
      <c r="H22" s="299">
        <f t="shared" si="2"/>
        <v>0</v>
      </c>
      <c r="I22" s="299">
        <f t="shared" si="2"/>
        <v>0</v>
      </c>
      <c r="J22" s="299">
        <f t="shared" si="2"/>
        <v>0</v>
      </c>
      <c r="K22" s="299">
        <f t="shared" si="2"/>
        <v>0</v>
      </c>
      <c r="L22" s="299">
        <f t="shared" si="2"/>
        <v>0</v>
      </c>
      <c r="M22" s="299">
        <f t="shared" si="2"/>
        <v>307249.04000000004</v>
      </c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3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2.25390625" style="0" customWidth="1"/>
    <col min="6" max="6" width="10.25390625" style="0" hidden="1" customWidth="1"/>
    <col min="7" max="7" width="10.00390625" style="0" hidden="1" customWidth="1"/>
    <col min="8" max="8" width="9.25390625" style="0" hidden="1" customWidth="1"/>
    <col min="9" max="9" width="11.875" style="0" hidden="1" customWidth="1"/>
    <col min="10" max="10" width="9.25390625" style="0" hidden="1" customWidth="1"/>
    <col min="11" max="11" width="7.375" style="0" hidden="1" customWidth="1"/>
    <col min="12" max="12" width="14.625" style="0" hidden="1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89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>SUM(B12:L12)</f>
        <v>0</v>
      </c>
    </row>
    <row r="13" spans="1:13" ht="14.25">
      <c r="A13" s="54" t="s">
        <v>60</v>
      </c>
      <c r="B13" s="76">
        <v>365927.7</v>
      </c>
      <c r="C13" s="55">
        <v>76997.52</v>
      </c>
      <c r="D13" s="55"/>
      <c r="E13" s="74"/>
      <c r="F13" s="74"/>
      <c r="G13" s="66"/>
      <c r="H13" s="66"/>
      <c r="I13" s="66"/>
      <c r="J13" s="66"/>
      <c r="K13" s="66"/>
      <c r="L13" s="66"/>
      <c r="M13" s="72">
        <f>SUM(B13:L13)</f>
        <v>442925.22000000003</v>
      </c>
    </row>
    <row r="14" spans="1:13" ht="14.25">
      <c r="A14" s="54"/>
      <c r="B14" s="53"/>
      <c r="C14" s="53"/>
      <c r="D14" s="53"/>
      <c r="E14" s="65"/>
      <c r="F14" s="65"/>
      <c r="G14" s="65"/>
      <c r="H14" s="66"/>
      <c r="I14" s="65"/>
      <c r="J14" s="65"/>
      <c r="K14" s="65"/>
      <c r="L14" s="65"/>
      <c r="M14" s="72">
        <f>SUM(B14:L14)</f>
        <v>0</v>
      </c>
    </row>
    <row r="15" spans="1:13" ht="13.5" thickBot="1">
      <c r="A15" s="98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95"/>
      <c r="M15" s="75">
        <f>SUM(B15:L15)</f>
        <v>0</v>
      </c>
    </row>
    <row r="16" spans="1:13" ht="13.5" thickBot="1">
      <c r="A16" s="114" t="s">
        <v>53</v>
      </c>
      <c r="B16" s="118">
        <f aca="true" t="shared" si="0" ref="B16:M16">SUM(B13:B15)</f>
        <v>365927.7</v>
      </c>
      <c r="C16" s="118">
        <f t="shared" si="0"/>
        <v>76997.52</v>
      </c>
      <c r="D16" s="118">
        <f t="shared" si="0"/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442925.22000000003</v>
      </c>
    </row>
    <row r="17" spans="1:13" ht="13.5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2"/>
      <c r="M17" s="92"/>
    </row>
    <row r="18" spans="1:14" ht="13.5" thickBot="1">
      <c r="A18" s="115" t="s">
        <v>28</v>
      </c>
      <c r="B18" s="116">
        <f aca="true" t="shared" si="1" ref="B18:M18">B12+B16</f>
        <v>365927.7</v>
      </c>
      <c r="C18" s="116">
        <f t="shared" si="1"/>
        <v>76997.52</v>
      </c>
      <c r="D18" s="116">
        <f t="shared" si="1"/>
        <v>0</v>
      </c>
      <c r="E18" s="116">
        <f t="shared" si="1"/>
        <v>0</v>
      </c>
      <c r="F18" s="116">
        <f t="shared" si="1"/>
        <v>0</v>
      </c>
      <c r="G18" s="116">
        <f t="shared" si="1"/>
        <v>0</v>
      </c>
      <c r="H18" s="116">
        <f t="shared" si="1"/>
        <v>0</v>
      </c>
      <c r="I18" s="116">
        <f t="shared" si="1"/>
        <v>0</v>
      </c>
      <c r="J18" s="116">
        <f t="shared" si="1"/>
        <v>0</v>
      </c>
      <c r="K18" s="116">
        <f t="shared" si="1"/>
        <v>0</v>
      </c>
      <c r="L18" s="116">
        <f t="shared" si="1"/>
        <v>0</v>
      </c>
      <c r="M18" s="117">
        <f t="shared" si="1"/>
        <v>442925.22000000003</v>
      </c>
      <c r="N18" s="71"/>
    </row>
    <row r="19" spans="1:13" ht="12.75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 t="s">
        <v>126</v>
      </c>
      <c r="B21" s="287">
        <v>1218600</v>
      </c>
      <c r="C21" s="287">
        <v>268200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>
        <f>B21+C21</f>
        <v>1486800</v>
      </c>
    </row>
    <row r="22" spans="1:13" ht="12.75">
      <c r="A22" s="33" t="s">
        <v>127</v>
      </c>
      <c r="B22" s="287">
        <f>B21-B18</f>
        <v>852672.3</v>
      </c>
      <c r="C22" s="287">
        <f aca="true" t="shared" si="2" ref="C22:M22">C21-C18</f>
        <v>191202.47999999998</v>
      </c>
      <c r="D22" s="287">
        <f t="shared" si="2"/>
        <v>0</v>
      </c>
      <c r="E22" s="287">
        <f t="shared" si="2"/>
        <v>0</v>
      </c>
      <c r="F22" s="287">
        <f t="shared" si="2"/>
        <v>0</v>
      </c>
      <c r="G22" s="287">
        <f t="shared" si="2"/>
        <v>0</v>
      </c>
      <c r="H22" s="287">
        <f t="shared" si="2"/>
        <v>0</v>
      </c>
      <c r="I22" s="287">
        <f t="shared" si="2"/>
        <v>0</v>
      </c>
      <c r="J22" s="287">
        <f t="shared" si="2"/>
        <v>0</v>
      </c>
      <c r="K22" s="287">
        <f t="shared" si="2"/>
        <v>0</v>
      </c>
      <c r="L22" s="287">
        <f t="shared" si="2"/>
        <v>0</v>
      </c>
      <c r="M22" s="287">
        <f t="shared" si="2"/>
        <v>1043874.78</v>
      </c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36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26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 aca="true" t="shared" si="0" ref="M12:M28">SUM(B12:L12)</f>
        <v>0</v>
      </c>
    </row>
    <row r="13" spans="1:13" ht="14.25">
      <c r="A13" s="54" t="s">
        <v>60</v>
      </c>
      <c r="B13" s="76">
        <v>97337.18</v>
      </c>
      <c r="C13" s="55">
        <v>23162.08</v>
      </c>
      <c r="D13" s="55"/>
      <c r="E13" s="55"/>
      <c r="F13" s="55"/>
      <c r="G13" s="53"/>
      <c r="H13" s="53"/>
      <c r="I13" s="53"/>
      <c r="J13" s="53"/>
      <c r="K13" s="53"/>
      <c r="L13" s="53"/>
      <c r="M13" s="72">
        <f t="shared" si="0"/>
        <v>120499.26</v>
      </c>
    </row>
    <row r="14" spans="1:13" ht="14.25">
      <c r="A14" s="54" t="s">
        <v>93</v>
      </c>
      <c r="B14" s="76"/>
      <c r="C14" s="55"/>
      <c r="D14" s="55"/>
      <c r="E14" s="55"/>
      <c r="F14" s="55"/>
      <c r="G14" s="53"/>
      <c r="H14" s="53"/>
      <c r="I14" s="53"/>
      <c r="J14" s="53"/>
      <c r="K14" s="53"/>
      <c r="L14" s="53"/>
      <c r="M14" s="72">
        <f t="shared" si="0"/>
        <v>0</v>
      </c>
    </row>
    <row r="15" spans="1:13" ht="14.25">
      <c r="A15" s="54" t="s">
        <v>59</v>
      </c>
      <c r="B15" s="53"/>
      <c r="C15" s="53"/>
      <c r="D15" s="53"/>
      <c r="E15" s="266"/>
      <c r="F15" s="266"/>
      <c r="G15" s="266"/>
      <c r="H15" s="53"/>
      <c r="I15" s="266"/>
      <c r="J15" s="266"/>
      <c r="K15" s="266"/>
      <c r="L15" s="266"/>
      <c r="M15" s="72">
        <f t="shared" si="0"/>
        <v>0</v>
      </c>
    </row>
    <row r="16" spans="1:13" ht="14.25">
      <c r="A16" s="54" t="s">
        <v>61</v>
      </c>
      <c r="B16" s="26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72">
        <f t="shared" si="0"/>
        <v>0</v>
      </c>
    </row>
    <row r="17" spans="1:13" ht="14.25">
      <c r="A17" s="265" t="s">
        <v>63</v>
      </c>
      <c r="B17" s="266"/>
      <c r="C17" s="53"/>
      <c r="D17" s="53"/>
      <c r="E17" s="53"/>
      <c r="F17" s="53"/>
      <c r="G17" s="53"/>
      <c r="H17" s="53"/>
      <c r="I17" s="53"/>
      <c r="J17" s="53"/>
      <c r="K17" s="53"/>
      <c r="L17" s="266"/>
      <c r="M17" s="72">
        <f t="shared" si="0"/>
        <v>0</v>
      </c>
    </row>
    <row r="18" spans="1:13" ht="14.25">
      <c r="A18" s="54" t="s">
        <v>64</v>
      </c>
      <c r="B18" s="266"/>
      <c r="C18" s="53"/>
      <c r="D18" s="53"/>
      <c r="E18" s="53"/>
      <c r="F18" s="266"/>
      <c r="G18" s="53"/>
      <c r="H18" s="53"/>
      <c r="I18" s="53"/>
      <c r="J18" s="53"/>
      <c r="K18" s="53"/>
      <c r="L18" s="53"/>
      <c r="M18" s="72">
        <f t="shared" si="0"/>
        <v>0</v>
      </c>
    </row>
    <row r="19" spans="1:13" ht="13.5" customHeight="1">
      <c r="A19" s="54" t="s">
        <v>62</v>
      </c>
      <c r="B19" s="26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72">
        <f t="shared" si="0"/>
        <v>0</v>
      </c>
    </row>
    <row r="20" spans="1:13" ht="14.25">
      <c r="A20" s="54" t="s">
        <v>67</v>
      </c>
      <c r="B20" s="26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72">
        <f t="shared" si="0"/>
        <v>0</v>
      </c>
    </row>
    <row r="21" spans="1:13" ht="14.25">
      <c r="A21" s="54" t="s">
        <v>102</v>
      </c>
      <c r="B21" s="2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2">
        <f t="shared" si="0"/>
        <v>0</v>
      </c>
    </row>
    <row r="22" spans="1:13" ht="14.25">
      <c r="A22" s="283" t="s">
        <v>74</v>
      </c>
      <c r="B22" s="266"/>
      <c r="C22" s="53"/>
      <c r="D22" s="53"/>
      <c r="E22" s="53"/>
      <c r="F22" s="53"/>
      <c r="G22" s="53"/>
      <c r="H22" s="53"/>
      <c r="I22" s="53"/>
      <c r="J22" s="53"/>
      <c r="K22" s="266"/>
      <c r="L22" s="53"/>
      <c r="M22" s="75">
        <f t="shared" si="0"/>
        <v>0</v>
      </c>
    </row>
    <row r="23" spans="1:13" ht="14.25">
      <c r="A23" s="54" t="s">
        <v>118</v>
      </c>
      <c r="B23" s="26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5">
        <f t="shared" si="0"/>
        <v>0</v>
      </c>
    </row>
    <row r="24" spans="1:13" ht="14.25">
      <c r="A24" s="267" t="s">
        <v>106</v>
      </c>
      <c r="B24" s="26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5">
        <f t="shared" si="0"/>
        <v>0</v>
      </c>
    </row>
    <row r="25" spans="1:13" ht="14.25">
      <c r="A25" s="54" t="s">
        <v>114</v>
      </c>
      <c r="B25" s="266"/>
      <c r="C25" s="53"/>
      <c r="D25" s="53"/>
      <c r="E25" s="53"/>
      <c r="F25" s="53"/>
      <c r="G25" s="53"/>
      <c r="H25" s="53"/>
      <c r="I25" s="52"/>
      <c r="J25" s="53"/>
      <c r="K25" s="53"/>
      <c r="L25" s="53"/>
      <c r="M25" s="75">
        <f t="shared" si="0"/>
        <v>0</v>
      </c>
    </row>
    <row r="26" spans="1:13" ht="14.25">
      <c r="A26" s="54" t="s">
        <v>113</v>
      </c>
      <c r="B26" s="266"/>
      <c r="C26" s="53"/>
      <c r="E26" s="53"/>
      <c r="F26" s="53"/>
      <c r="G26" s="274"/>
      <c r="H26" s="53"/>
      <c r="I26" s="53"/>
      <c r="J26" s="53"/>
      <c r="K26" s="53"/>
      <c r="L26" s="53"/>
      <c r="M26" s="75">
        <f t="shared" si="0"/>
        <v>0</v>
      </c>
    </row>
    <row r="27" spans="1:13" ht="14.25">
      <c r="A27" s="54" t="s">
        <v>72</v>
      </c>
      <c r="B27" s="26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75">
        <f t="shared" si="0"/>
        <v>0</v>
      </c>
    </row>
    <row r="28" spans="1:13" ht="15" thickBot="1">
      <c r="A28" s="267" t="s">
        <v>117</v>
      </c>
      <c r="B28" s="26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75">
        <f t="shared" si="0"/>
        <v>0</v>
      </c>
    </row>
    <row r="29" spans="1:13" ht="13.5" thickBot="1">
      <c r="A29" s="114" t="s">
        <v>53</v>
      </c>
      <c r="B29" s="118">
        <f aca="true" t="shared" si="1" ref="B29:M29">SUM(B13:B28)</f>
        <v>97337.18</v>
      </c>
      <c r="C29" s="118">
        <f t="shared" si="1"/>
        <v>23162.08</v>
      </c>
      <c r="D29" s="118">
        <f t="shared" si="1"/>
        <v>0</v>
      </c>
      <c r="E29" s="118">
        <f t="shared" si="1"/>
        <v>0</v>
      </c>
      <c r="F29" s="118">
        <f t="shared" si="1"/>
        <v>0</v>
      </c>
      <c r="G29" s="118">
        <f t="shared" si="1"/>
        <v>0</v>
      </c>
      <c r="H29" s="118">
        <f t="shared" si="1"/>
        <v>0</v>
      </c>
      <c r="I29" s="118">
        <f t="shared" si="1"/>
        <v>0</v>
      </c>
      <c r="J29" s="118">
        <f t="shared" si="1"/>
        <v>0</v>
      </c>
      <c r="K29" s="118">
        <f t="shared" si="1"/>
        <v>0</v>
      </c>
      <c r="L29" s="118">
        <f t="shared" si="1"/>
        <v>0</v>
      </c>
      <c r="M29" s="118">
        <f t="shared" si="1"/>
        <v>120499.26</v>
      </c>
    </row>
    <row r="30" spans="1:13" ht="13.5" thickBot="1">
      <c r="A30" s="91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2"/>
      <c r="M30" s="92"/>
    </row>
    <row r="31" spans="1:14" ht="13.5" thickBot="1">
      <c r="A31" s="115" t="s">
        <v>28</v>
      </c>
      <c r="B31" s="116">
        <f aca="true" t="shared" si="2" ref="B31:M31">B12+B29</f>
        <v>97337.18</v>
      </c>
      <c r="C31" s="116">
        <f t="shared" si="2"/>
        <v>23162.08</v>
      </c>
      <c r="D31" s="116">
        <f t="shared" si="2"/>
        <v>0</v>
      </c>
      <c r="E31" s="116">
        <f t="shared" si="2"/>
        <v>0</v>
      </c>
      <c r="F31" s="116">
        <f t="shared" si="2"/>
        <v>0</v>
      </c>
      <c r="G31" s="116">
        <f t="shared" si="2"/>
        <v>0</v>
      </c>
      <c r="H31" s="116">
        <f t="shared" si="2"/>
        <v>0</v>
      </c>
      <c r="I31" s="116">
        <f t="shared" si="2"/>
        <v>0</v>
      </c>
      <c r="J31" s="116">
        <f t="shared" si="2"/>
        <v>0</v>
      </c>
      <c r="K31" s="116">
        <f t="shared" si="2"/>
        <v>0</v>
      </c>
      <c r="L31" s="116">
        <f t="shared" si="2"/>
        <v>0</v>
      </c>
      <c r="M31" s="117">
        <f t="shared" si="2"/>
        <v>120499.26</v>
      </c>
      <c r="N31" s="71"/>
    </row>
    <row r="32" spans="1:13" ht="12.75">
      <c r="A32" s="91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2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s="57" customFormat="1" ht="12.75">
      <c r="A35" s="287" t="s">
        <v>126</v>
      </c>
      <c r="B35" s="287">
        <v>306000</v>
      </c>
      <c r="C35" s="287">
        <v>73500</v>
      </c>
      <c r="D35" s="287">
        <v>6500</v>
      </c>
      <c r="E35" s="287">
        <v>1300</v>
      </c>
      <c r="F35" s="287">
        <v>70600</v>
      </c>
      <c r="G35" s="287">
        <v>9800</v>
      </c>
      <c r="H35" s="287"/>
      <c r="I35" s="287">
        <v>2500</v>
      </c>
      <c r="J35" s="287">
        <v>4700</v>
      </c>
      <c r="K35" s="287">
        <v>28700</v>
      </c>
      <c r="L35" s="287">
        <v>40000</v>
      </c>
      <c r="M35" s="287">
        <f>B35+C35+D35+E35+F35+G35+H35+I35+J35+K35+L35</f>
        <v>543600</v>
      </c>
    </row>
    <row r="36" spans="1:13" ht="12.75">
      <c r="A36" s="33" t="s">
        <v>127</v>
      </c>
      <c r="B36" s="287">
        <f>B35-B31</f>
        <v>208662.82</v>
      </c>
      <c r="C36" s="287">
        <f aca="true" t="shared" si="3" ref="C36:K36">C35-C31</f>
        <v>50337.92</v>
      </c>
      <c r="D36" s="287">
        <f t="shared" si="3"/>
        <v>6500</v>
      </c>
      <c r="E36" s="287">
        <f t="shared" si="3"/>
        <v>1300</v>
      </c>
      <c r="F36" s="287">
        <f t="shared" si="3"/>
        <v>70600</v>
      </c>
      <c r="G36" s="287">
        <f t="shared" si="3"/>
        <v>9800</v>
      </c>
      <c r="H36" s="287">
        <f t="shared" si="3"/>
        <v>0</v>
      </c>
      <c r="I36" s="287">
        <f t="shared" si="3"/>
        <v>2500</v>
      </c>
      <c r="J36" s="287">
        <f t="shared" si="3"/>
        <v>4700</v>
      </c>
      <c r="K36" s="287">
        <f t="shared" si="3"/>
        <v>28700</v>
      </c>
      <c r="L36" s="287">
        <f>L35-L31</f>
        <v>40000</v>
      </c>
      <c r="M36" s="287">
        <f>M35-M31</f>
        <v>423100.74</v>
      </c>
    </row>
  </sheetData>
  <sheetProtection/>
  <mergeCells count="11">
    <mergeCell ref="A9:A10"/>
    <mergeCell ref="B9:L9"/>
    <mergeCell ref="M9:M10"/>
    <mergeCell ref="B5:C5"/>
    <mergeCell ref="F5:K5"/>
    <mergeCell ref="A7:D7"/>
    <mergeCell ref="F6:M6"/>
    <mergeCell ref="A1:D1"/>
    <mergeCell ref="L1:M1"/>
    <mergeCell ref="A2:D2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2.125" style="0" customWidth="1"/>
    <col min="6" max="6" width="10.25390625" style="0" hidden="1" customWidth="1"/>
    <col min="7" max="7" width="12.00390625" style="0" hidden="1" customWidth="1"/>
    <col min="8" max="8" width="9.25390625" style="0" hidden="1" customWidth="1"/>
    <col min="9" max="9" width="11.875" style="0" hidden="1" customWidth="1"/>
    <col min="10" max="10" width="9.25390625" style="0" hidden="1" customWidth="1"/>
    <col min="11" max="11" width="11.75390625" style="0" hidden="1" customWidth="1"/>
    <col min="12" max="12" width="14.625" style="0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90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>SUM(B12:L12)</f>
        <v>0</v>
      </c>
    </row>
    <row r="13" spans="1:13" ht="14.25">
      <c r="A13" s="54" t="s">
        <v>60</v>
      </c>
      <c r="B13" s="76">
        <v>259591.92</v>
      </c>
      <c r="C13" s="55">
        <v>56066.59</v>
      </c>
      <c r="D13" s="55"/>
      <c r="E13" s="74"/>
      <c r="F13" s="74"/>
      <c r="G13" s="66"/>
      <c r="H13" s="66"/>
      <c r="I13" s="66"/>
      <c r="J13" s="66"/>
      <c r="K13" s="66"/>
      <c r="L13" s="66"/>
      <c r="M13" s="72">
        <f>SUM(B13:L13)</f>
        <v>315658.51</v>
      </c>
    </row>
    <row r="14" spans="1:13" ht="15" thickBot="1">
      <c r="A14" s="54"/>
      <c r="B14" s="53"/>
      <c r="C14" s="53"/>
      <c r="D14" s="53"/>
      <c r="E14" s="65"/>
      <c r="F14" s="65"/>
      <c r="G14" s="65"/>
      <c r="H14" s="66"/>
      <c r="I14" s="65"/>
      <c r="J14" s="65"/>
      <c r="K14" s="65"/>
      <c r="L14" s="65"/>
      <c r="M14" s="72">
        <f>SUM(B14:L14)</f>
        <v>0</v>
      </c>
    </row>
    <row r="15" spans="1:13" ht="13.5" thickBot="1">
      <c r="A15" s="114" t="s">
        <v>53</v>
      </c>
      <c r="B15" s="118">
        <f aca="true" t="shared" si="0" ref="B15:M15">SUM(B13:B14)</f>
        <v>259591.92</v>
      </c>
      <c r="C15" s="118">
        <f t="shared" si="0"/>
        <v>56066.59</v>
      </c>
      <c r="D15" s="118">
        <f t="shared" si="0"/>
        <v>0</v>
      </c>
      <c r="E15" s="118">
        <f t="shared" si="0"/>
        <v>0</v>
      </c>
      <c r="F15" s="118">
        <f t="shared" si="0"/>
        <v>0</v>
      </c>
      <c r="G15" s="118">
        <f t="shared" si="0"/>
        <v>0</v>
      </c>
      <c r="H15" s="118">
        <f t="shared" si="0"/>
        <v>0</v>
      </c>
      <c r="I15" s="118">
        <f t="shared" si="0"/>
        <v>0</v>
      </c>
      <c r="J15" s="118">
        <f t="shared" si="0"/>
        <v>0</v>
      </c>
      <c r="K15" s="118">
        <f t="shared" si="0"/>
        <v>0</v>
      </c>
      <c r="L15" s="118">
        <f t="shared" si="0"/>
        <v>0</v>
      </c>
      <c r="M15" s="118">
        <f t="shared" si="0"/>
        <v>315658.51</v>
      </c>
    </row>
    <row r="16" spans="1:13" ht="13.5" thickBot="1">
      <c r="A16" s="91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2"/>
      <c r="M16" s="92"/>
    </row>
    <row r="17" spans="1:14" ht="13.5" thickBot="1">
      <c r="A17" s="115" t="s">
        <v>28</v>
      </c>
      <c r="B17" s="116">
        <f aca="true" t="shared" si="1" ref="B17:M17">B12+B15</f>
        <v>259591.92</v>
      </c>
      <c r="C17" s="116">
        <f t="shared" si="1"/>
        <v>56066.59</v>
      </c>
      <c r="D17" s="116">
        <f t="shared" si="1"/>
        <v>0</v>
      </c>
      <c r="E17" s="116">
        <f t="shared" si="1"/>
        <v>0</v>
      </c>
      <c r="F17" s="116">
        <f t="shared" si="1"/>
        <v>0</v>
      </c>
      <c r="G17" s="116">
        <f t="shared" si="1"/>
        <v>0</v>
      </c>
      <c r="H17" s="116">
        <f t="shared" si="1"/>
        <v>0</v>
      </c>
      <c r="I17" s="116">
        <f t="shared" si="1"/>
        <v>0</v>
      </c>
      <c r="J17" s="116">
        <f t="shared" si="1"/>
        <v>0</v>
      </c>
      <c r="K17" s="116">
        <f t="shared" si="1"/>
        <v>0</v>
      </c>
      <c r="L17" s="116">
        <f t="shared" si="1"/>
        <v>0</v>
      </c>
      <c r="M17" s="117">
        <f t="shared" si="1"/>
        <v>315658.51</v>
      </c>
      <c r="N17" s="71"/>
    </row>
    <row r="18" spans="1:13" ht="12.75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 t="s">
        <v>126</v>
      </c>
      <c r="B20" s="287">
        <v>872000</v>
      </c>
      <c r="C20" s="287">
        <v>192000</v>
      </c>
      <c r="D20" s="287"/>
      <c r="E20" s="287"/>
      <c r="F20" s="287"/>
      <c r="G20" s="287"/>
      <c r="H20" s="287"/>
      <c r="I20" s="287"/>
      <c r="J20" s="287"/>
      <c r="K20" s="287"/>
      <c r="L20" s="287"/>
      <c r="M20" s="287">
        <f>B20+C20</f>
        <v>1064000</v>
      </c>
    </row>
    <row r="21" spans="1:13" ht="12.75">
      <c r="A21" s="33" t="s">
        <v>127</v>
      </c>
      <c r="B21" s="287">
        <f>B20-B17</f>
        <v>612408.08</v>
      </c>
      <c r="C21" s="287">
        <f aca="true" t="shared" si="2" ref="C21:M21">C20-C17</f>
        <v>135933.41</v>
      </c>
      <c r="D21" s="287">
        <f t="shared" si="2"/>
        <v>0</v>
      </c>
      <c r="E21" s="287">
        <f t="shared" si="2"/>
        <v>0</v>
      </c>
      <c r="F21" s="287">
        <f t="shared" si="2"/>
        <v>0</v>
      </c>
      <c r="G21" s="287">
        <f t="shared" si="2"/>
        <v>0</v>
      </c>
      <c r="H21" s="287">
        <f t="shared" si="2"/>
        <v>0</v>
      </c>
      <c r="I21" s="287">
        <f t="shared" si="2"/>
        <v>0</v>
      </c>
      <c r="J21" s="287">
        <f t="shared" si="2"/>
        <v>0</v>
      </c>
      <c r="K21" s="287">
        <f t="shared" si="2"/>
        <v>0</v>
      </c>
      <c r="L21" s="287">
        <f t="shared" si="2"/>
        <v>0</v>
      </c>
      <c r="M21" s="287">
        <f t="shared" si="2"/>
        <v>748341.49</v>
      </c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2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3.75390625" style="0" customWidth="1"/>
    <col min="6" max="6" width="10.25390625" style="0" hidden="1" customWidth="1"/>
    <col min="7" max="7" width="12.00390625" style="0" hidden="1" customWidth="1"/>
    <col min="8" max="8" width="9.25390625" style="0" hidden="1" customWidth="1"/>
    <col min="9" max="9" width="11.875" style="0" hidden="1" customWidth="1"/>
    <col min="10" max="10" width="9.25390625" style="0" hidden="1" customWidth="1"/>
    <col min="11" max="11" width="11.75390625" style="0" hidden="1" customWidth="1"/>
    <col min="12" max="12" width="14.625" style="0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/>
      <c r="B6" s="106" t="s">
        <v>91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11" t="s">
        <v>45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>
        <f>SUM(B12:L12)</f>
        <v>0</v>
      </c>
    </row>
    <row r="13" spans="1:13" ht="14.25">
      <c r="A13" s="54" t="s">
        <v>60</v>
      </c>
      <c r="B13" s="76">
        <v>181227.22</v>
      </c>
      <c r="C13" s="55">
        <v>39869.99</v>
      </c>
      <c r="D13" s="55"/>
      <c r="E13" s="74"/>
      <c r="F13" s="74"/>
      <c r="G13" s="66"/>
      <c r="H13" s="66"/>
      <c r="I13" s="66"/>
      <c r="J13" s="66"/>
      <c r="K13" s="66"/>
      <c r="L13" s="66"/>
      <c r="M13" s="72">
        <f>SUM(B13:L13)</f>
        <v>221097.21</v>
      </c>
    </row>
    <row r="14" spans="1:13" ht="14.25">
      <c r="A14" s="54"/>
      <c r="B14" s="53"/>
      <c r="C14" s="53"/>
      <c r="D14" s="53"/>
      <c r="E14" s="65"/>
      <c r="F14" s="65"/>
      <c r="G14" s="65"/>
      <c r="H14" s="66"/>
      <c r="I14" s="65"/>
      <c r="J14" s="65"/>
      <c r="K14" s="65"/>
      <c r="L14" s="65"/>
      <c r="M14" s="72">
        <f>SUM(B14:L14)</f>
        <v>0</v>
      </c>
    </row>
    <row r="15" spans="1:13" ht="13.5" thickBot="1">
      <c r="A15" s="98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95"/>
      <c r="M15" s="75">
        <f>SUM(B15:L15)</f>
        <v>0</v>
      </c>
    </row>
    <row r="16" spans="1:13" ht="13.5" thickBot="1">
      <c r="A16" s="114" t="s">
        <v>53</v>
      </c>
      <c r="B16" s="118">
        <f aca="true" t="shared" si="0" ref="B16:M16">SUM(B13:B15)</f>
        <v>181227.22</v>
      </c>
      <c r="C16" s="118">
        <f t="shared" si="0"/>
        <v>39869.99</v>
      </c>
      <c r="D16" s="118">
        <f t="shared" si="0"/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18">
        <f t="shared" si="0"/>
        <v>221097.21</v>
      </c>
    </row>
    <row r="17" spans="1:13" ht="13.5" thickBot="1">
      <c r="A17" s="91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2"/>
      <c r="M17" s="92"/>
    </row>
    <row r="18" spans="1:14" ht="13.5" thickBot="1">
      <c r="A18" s="115" t="s">
        <v>28</v>
      </c>
      <c r="B18" s="116">
        <f aca="true" t="shared" si="1" ref="B18:M18">B12+B16</f>
        <v>181227.22</v>
      </c>
      <c r="C18" s="116">
        <f t="shared" si="1"/>
        <v>39869.99</v>
      </c>
      <c r="D18" s="116">
        <f t="shared" si="1"/>
        <v>0</v>
      </c>
      <c r="E18" s="116">
        <f t="shared" si="1"/>
        <v>0</v>
      </c>
      <c r="F18" s="116">
        <f t="shared" si="1"/>
        <v>0</v>
      </c>
      <c r="G18" s="116">
        <f t="shared" si="1"/>
        <v>0</v>
      </c>
      <c r="H18" s="116">
        <f t="shared" si="1"/>
        <v>0</v>
      </c>
      <c r="I18" s="116">
        <f t="shared" si="1"/>
        <v>0</v>
      </c>
      <c r="J18" s="116">
        <f t="shared" si="1"/>
        <v>0</v>
      </c>
      <c r="K18" s="116">
        <f t="shared" si="1"/>
        <v>0</v>
      </c>
      <c r="L18" s="116">
        <f t="shared" si="1"/>
        <v>0</v>
      </c>
      <c r="M18" s="117">
        <f t="shared" si="1"/>
        <v>221097.21</v>
      </c>
      <c r="N18" s="71"/>
    </row>
    <row r="19" spans="1:13" ht="12.75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 t="s">
        <v>126</v>
      </c>
      <c r="B21" s="287">
        <v>612000</v>
      </c>
      <c r="C21" s="287">
        <v>134700</v>
      </c>
      <c r="D21" s="287"/>
      <c r="E21" s="287"/>
      <c r="F21" s="287"/>
      <c r="G21" s="287"/>
      <c r="H21" s="287"/>
      <c r="I21" s="287"/>
      <c r="J21" s="287"/>
      <c r="K21" s="287"/>
      <c r="L21" s="287"/>
      <c r="M21" s="287">
        <f>B21+C21</f>
        <v>746700</v>
      </c>
    </row>
    <row r="22" spans="1:13" ht="12.75">
      <c r="A22" s="33" t="s">
        <v>127</v>
      </c>
      <c r="B22" s="287">
        <f>B21-B18</f>
        <v>430772.78</v>
      </c>
      <c r="C22" s="287">
        <f aca="true" t="shared" si="2" ref="C22:M22">C21-C18</f>
        <v>94830.01000000001</v>
      </c>
      <c r="D22" s="287">
        <f t="shared" si="2"/>
        <v>0</v>
      </c>
      <c r="E22" s="287">
        <f t="shared" si="2"/>
        <v>0</v>
      </c>
      <c r="F22" s="287">
        <f t="shared" si="2"/>
        <v>0</v>
      </c>
      <c r="G22" s="287">
        <f t="shared" si="2"/>
        <v>0</v>
      </c>
      <c r="H22" s="287">
        <f t="shared" si="2"/>
        <v>0</v>
      </c>
      <c r="I22" s="287">
        <f t="shared" si="2"/>
        <v>0</v>
      </c>
      <c r="J22" s="287">
        <f t="shared" si="2"/>
        <v>0</v>
      </c>
      <c r="K22" s="287">
        <f t="shared" si="2"/>
        <v>0</v>
      </c>
      <c r="L22" s="287">
        <f t="shared" si="2"/>
        <v>0</v>
      </c>
      <c r="M22" s="287">
        <f t="shared" si="2"/>
        <v>525602.79</v>
      </c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B5:C5"/>
    <mergeCell ref="F5:K5"/>
    <mergeCell ref="A1:D1"/>
    <mergeCell ref="L1:M1"/>
    <mergeCell ref="A2:D2"/>
    <mergeCell ref="L3:M3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31"/>
  <sheetViews>
    <sheetView zoomScalePageLayoutView="0" workbookViewId="0" topLeftCell="H4">
      <selection activeCell="H31" sqref="H31"/>
    </sheetView>
  </sheetViews>
  <sheetFormatPr defaultColWidth="9.00390625" defaultRowHeight="12.75"/>
  <cols>
    <col min="1" max="1" width="13.00390625" style="0" customWidth="1"/>
    <col min="2" max="2" width="13.875" style="0" customWidth="1"/>
    <col min="3" max="4" width="11.00390625" style="0" customWidth="1"/>
    <col min="5" max="5" width="7.00390625" style="0" customWidth="1"/>
    <col min="7" max="7" width="12.125" style="0" customWidth="1"/>
    <col min="8" max="8" width="11.625" style="0" customWidth="1"/>
    <col min="9" max="9" width="0.12890625" style="0" customWidth="1"/>
    <col min="10" max="10" width="8.375" style="0" hidden="1" customWidth="1"/>
    <col min="11" max="11" width="9.25390625" style="0" customWidth="1"/>
    <col min="12" max="12" width="9.00390625" style="0" customWidth="1"/>
    <col min="13" max="13" width="12.125" style="0" customWidth="1"/>
    <col min="14" max="14" width="12.625" style="0" customWidth="1"/>
    <col min="15" max="15" width="13.00390625" style="0" customWidth="1"/>
    <col min="16" max="16" width="5.25390625" style="0" customWidth="1"/>
    <col min="17" max="17" width="16.37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05"/>
      <c r="B6" s="106" t="s">
        <v>25</v>
      </c>
      <c r="C6" s="107"/>
      <c r="D6" s="108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/>
      <c r="J10" s="21"/>
      <c r="K10" s="21">
        <v>2250</v>
      </c>
      <c r="L10" s="21">
        <v>2272</v>
      </c>
      <c r="M10" s="21">
        <v>2273</v>
      </c>
      <c r="N10" s="21"/>
      <c r="O10" s="21">
        <v>2275</v>
      </c>
      <c r="P10" s="19" t="s">
        <v>43</v>
      </c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ht="15.75" thickBot="1">
      <c r="A12" s="99" t="s">
        <v>48</v>
      </c>
      <c r="B12" s="229">
        <f>'Кіл. буд твор'!B12+сют!B12+супутник!B12</f>
        <v>0</v>
      </c>
      <c r="C12" s="229">
        <f>'Кіл. буд твор'!C12+сют!C12+супутник!C12</f>
        <v>0</v>
      </c>
      <c r="D12" s="229">
        <f>'Кіл. буд твор'!D12+сют!D12+супутник!D12</f>
        <v>0</v>
      </c>
      <c r="E12" s="229">
        <f>'Кіл. буд твор'!E12+сют!E12+супутник!E12</f>
        <v>0</v>
      </c>
      <c r="F12" s="229">
        <v>0</v>
      </c>
      <c r="G12" s="229">
        <f>'Кіл. буд твор'!G12+сют!G12+супутник!G12</f>
        <v>0</v>
      </c>
      <c r="H12" s="229">
        <f>'Кіл. буд твор'!H12+сют!H12+супутник!H12</f>
        <v>0</v>
      </c>
      <c r="I12" s="229">
        <f>'Кіл. буд твор'!I12+сют!I12+супутник!I12</f>
        <v>0</v>
      </c>
      <c r="J12" s="229">
        <f>'Кіл. буд твор'!J12+сют!J12+супутник!J12</f>
        <v>0</v>
      </c>
      <c r="K12" s="229">
        <f>'Кіл. буд твор'!K12+сют!F12+супутник!K12</f>
        <v>0</v>
      </c>
      <c r="L12" s="229">
        <f>'Кіл. буд твор'!L12+сют!L12+супутник!L12</f>
        <v>0</v>
      </c>
      <c r="M12" s="229">
        <f>'Кіл. буд твор'!M12+сют!M12+супутник!M12</f>
        <v>0</v>
      </c>
      <c r="N12" s="229">
        <f>'Кіл. буд твор'!N12+сют!N12+супутник!N12</f>
        <v>0</v>
      </c>
      <c r="O12" s="229">
        <f>'Кіл. буд твор'!O12+сют!O12+супутник!O12</f>
        <v>0</v>
      </c>
      <c r="P12" s="229"/>
      <c r="Q12" s="290">
        <f>SUM(B12:P12)</f>
        <v>0</v>
      </c>
    </row>
    <row r="13" spans="1:18" ht="12.75">
      <c r="A13" s="176" t="s">
        <v>31</v>
      </c>
      <c r="B13" s="82">
        <f>'Кіл. буд твор'!B24</f>
        <v>108742.49</v>
      </c>
      <c r="C13" s="82">
        <f>'Кіл. буд твор'!C24</f>
        <v>24553.72</v>
      </c>
      <c r="D13" s="82">
        <f>'Кіл. буд твор'!D24</f>
        <v>0</v>
      </c>
      <c r="E13" s="82">
        <f>'Кіл. буд твор'!E24</f>
        <v>0</v>
      </c>
      <c r="F13" s="82">
        <f>'Кіл. буд твор'!F24</f>
        <v>0</v>
      </c>
      <c r="G13" s="82">
        <f>'Кіл. буд твор'!G24</f>
        <v>0</v>
      </c>
      <c r="H13" s="82">
        <f>'Кіл. буд твор'!H24</f>
        <v>0</v>
      </c>
      <c r="I13" s="82">
        <f>'Кіл. буд твор'!I24</f>
        <v>0</v>
      </c>
      <c r="J13" s="82">
        <f>'Кіл. буд твор'!J24</f>
        <v>0</v>
      </c>
      <c r="K13" s="82">
        <f>'Кіл. буд твор'!K24</f>
        <v>0</v>
      </c>
      <c r="L13" s="82">
        <f>'Кіл. буд твор'!L24</f>
        <v>0</v>
      </c>
      <c r="M13" s="82">
        <f>'Кіл. буд твор'!M24</f>
        <v>0</v>
      </c>
      <c r="N13" s="82">
        <f>'Кіл. буд твор'!N24</f>
        <v>0</v>
      </c>
      <c r="O13" s="82">
        <f>'Кіл. буд твор'!O24</f>
        <v>0</v>
      </c>
      <c r="P13" s="82"/>
      <c r="Q13" s="82">
        <f>SUM(B13:P13)</f>
        <v>133296.21000000002</v>
      </c>
      <c r="R13" s="57"/>
    </row>
    <row r="14" spans="1:17" ht="12.75">
      <c r="A14" s="17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12.75">
      <c r="A15" s="17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2.75">
      <c r="A16" s="17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12.75">
      <c r="A17" s="178" t="s">
        <v>32</v>
      </c>
      <c r="B17" s="65">
        <f>сют!B20</f>
        <v>35754.71</v>
      </c>
      <c r="C17" s="65">
        <f>сют!C20</f>
        <v>8672.1</v>
      </c>
      <c r="D17" s="65">
        <f>сют!D20</f>
        <v>0</v>
      </c>
      <c r="E17" s="65">
        <f>сют!E20</f>
        <v>0</v>
      </c>
      <c r="F17" s="65">
        <f>сют!F20</f>
        <v>0</v>
      </c>
      <c r="G17" s="65">
        <f>сют!G20</f>
        <v>0</v>
      </c>
      <c r="H17" s="65">
        <f>сют!H20</f>
        <v>0</v>
      </c>
      <c r="I17" s="65">
        <f>сют!I20</f>
        <v>0</v>
      </c>
      <c r="J17" s="65">
        <f>сют!J20</f>
        <v>0</v>
      </c>
      <c r="K17" s="65">
        <f>сют!F20</f>
        <v>0</v>
      </c>
      <c r="L17" s="65">
        <f>сют!L20</f>
        <v>0</v>
      </c>
      <c r="M17" s="65">
        <f>сют!M20</f>
        <v>0</v>
      </c>
      <c r="N17" s="65">
        <f>сют!N20</f>
        <v>0</v>
      </c>
      <c r="O17" s="65">
        <f>сют!O20</f>
        <v>0</v>
      </c>
      <c r="P17" s="65"/>
      <c r="Q17" s="65">
        <f>SUM(B17:P17)</f>
        <v>44426.81</v>
      </c>
    </row>
    <row r="18" spans="1:17" ht="12.75">
      <c r="A18" s="17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2.75">
      <c r="A19" s="177" t="s">
        <v>33</v>
      </c>
      <c r="B19" s="65">
        <f>супутник!B21</f>
        <v>20531.64</v>
      </c>
      <c r="C19" s="65">
        <f>супутник!C21</f>
        <v>4557.42</v>
      </c>
      <c r="D19" s="65">
        <f>супутник!D21</f>
        <v>0</v>
      </c>
      <c r="E19" s="65">
        <f>супутник!E21</f>
        <v>0</v>
      </c>
      <c r="F19" s="65">
        <f>супутник!F21</f>
        <v>0</v>
      </c>
      <c r="G19" s="65">
        <f>супутник!G21</f>
        <v>0</v>
      </c>
      <c r="H19" s="65">
        <f>супутник!H21</f>
        <v>6400</v>
      </c>
      <c r="I19" s="65">
        <f>супутник!I21</f>
        <v>0</v>
      </c>
      <c r="J19" s="65">
        <f>супутник!J21</f>
        <v>0</v>
      </c>
      <c r="K19" s="65">
        <f>супутник!K21</f>
        <v>0</v>
      </c>
      <c r="L19" s="65">
        <f>супутник!L21</f>
        <v>0</v>
      </c>
      <c r="M19" s="65">
        <f>супутник!M21</f>
        <v>0</v>
      </c>
      <c r="N19" s="65">
        <f>супутник!N21</f>
        <v>0</v>
      </c>
      <c r="O19" s="65">
        <f>супутник!O21</f>
        <v>0</v>
      </c>
      <c r="P19" s="65"/>
      <c r="Q19" s="65">
        <f>SUM(B19:P19)</f>
        <v>31489.059999999998</v>
      </c>
    </row>
    <row r="20" spans="1:17" ht="12.75">
      <c r="A20" s="3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2.75">
      <c r="A21" s="30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3.5" thickBot="1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5" thickBot="1">
      <c r="A23" s="171" t="s">
        <v>53</v>
      </c>
      <c r="B23" s="169">
        <f>SUM(B13:B22)</f>
        <v>165028.84000000003</v>
      </c>
      <c r="C23" s="169">
        <f>SUM(C13:C22)</f>
        <v>37783.24</v>
      </c>
      <c r="D23" s="169">
        <f aca="true" t="shared" si="0" ref="D23:P23">SUM(D13:D22)</f>
        <v>0</v>
      </c>
      <c r="E23" s="169">
        <f t="shared" si="0"/>
        <v>0</v>
      </c>
      <c r="F23" s="169">
        <f t="shared" si="0"/>
        <v>0</v>
      </c>
      <c r="G23" s="169">
        <f t="shared" si="0"/>
        <v>0</v>
      </c>
      <c r="H23" s="169">
        <f t="shared" si="0"/>
        <v>6400</v>
      </c>
      <c r="I23" s="169">
        <f t="shared" si="0"/>
        <v>0</v>
      </c>
      <c r="J23" s="169">
        <f t="shared" si="0"/>
        <v>0</v>
      </c>
      <c r="K23" s="169">
        <f t="shared" si="0"/>
        <v>0</v>
      </c>
      <c r="L23" s="169">
        <f t="shared" si="0"/>
        <v>0</v>
      </c>
      <c r="M23" s="169">
        <f t="shared" si="0"/>
        <v>0</v>
      </c>
      <c r="N23" s="169">
        <f t="shared" si="0"/>
        <v>0</v>
      </c>
      <c r="O23" s="169">
        <f t="shared" si="0"/>
        <v>0</v>
      </c>
      <c r="P23" s="169">
        <f t="shared" si="0"/>
        <v>0</v>
      </c>
      <c r="Q23" s="172">
        <f>SUM(Q13:Q22)</f>
        <v>209212.08000000002</v>
      </c>
    </row>
    <row r="24" spans="1:17" ht="12.7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ht="13.5" thickBot="1">
      <c r="A25" s="97" t="s">
        <v>11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5.75" thickBot="1">
      <c r="A26" s="173"/>
      <c r="B26" s="174">
        <f>B12+B23</f>
        <v>165028.84000000003</v>
      </c>
      <c r="C26" s="174">
        <f>C12+C23</f>
        <v>37783.24</v>
      </c>
      <c r="D26" s="174">
        <f>D12+D23</f>
        <v>0</v>
      </c>
      <c r="E26" s="174"/>
      <c r="F26" s="174">
        <f>SUM(F12:F25)</f>
        <v>0</v>
      </c>
      <c r="G26" s="174">
        <f aca="true" t="shared" si="1" ref="G26:M26">G12+G23</f>
        <v>0</v>
      </c>
      <c r="H26" s="174">
        <f t="shared" si="1"/>
        <v>6400</v>
      </c>
      <c r="I26" s="174">
        <f t="shared" si="1"/>
        <v>0</v>
      </c>
      <c r="J26" s="174">
        <f t="shared" si="1"/>
        <v>0</v>
      </c>
      <c r="K26" s="174">
        <f t="shared" si="1"/>
        <v>0</v>
      </c>
      <c r="L26" s="174">
        <f t="shared" si="1"/>
        <v>0</v>
      </c>
      <c r="M26" s="174">
        <f t="shared" si="1"/>
        <v>0</v>
      </c>
      <c r="N26" s="174"/>
      <c r="O26" s="174">
        <f>O12+O23</f>
        <v>0</v>
      </c>
      <c r="P26" s="174"/>
      <c r="Q26" s="175">
        <f>Q12+Q23</f>
        <v>209212.08000000002</v>
      </c>
    </row>
    <row r="27" spans="1:17" ht="13.5" thickBot="1">
      <c r="A27" s="33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3.5" thickBot="1">
      <c r="A28" s="33" t="s">
        <v>55</v>
      </c>
      <c r="B28" s="291"/>
      <c r="C28" s="292"/>
      <c r="D28" s="292"/>
      <c r="E28" s="293"/>
      <c r="F28" s="293"/>
      <c r="G28" s="292"/>
      <c r="H28" s="294"/>
      <c r="I28" s="293"/>
      <c r="J28" s="293"/>
      <c r="K28" s="293"/>
      <c r="L28" s="295"/>
      <c r="M28" s="295"/>
      <c r="N28" s="293"/>
      <c r="O28" s="295"/>
      <c r="P28" s="293"/>
      <c r="Q28" s="296">
        <f>SUM(B28:P28)</f>
        <v>0</v>
      </c>
    </row>
    <row r="29" spans="2:17" ht="12.7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2.75">
      <c r="A30" t="s">
        <v>52</v>
      </c>
      <c r="B30" s="57">
        <f>B26-B28</f>
        <v>165028.84000000003</v>
      </c>
      <c r="C30" s="57">
        <f>C26-C28</f>
        <v>37783.24</v>
      </c>
      <c r="D30" s="57">
        <f>D26-D28</f>
        <v>0</v>
      </c>
      <c r="E30" s="57"/>
      <c r="F30" s="57"/>
      <c r="G30" s="57">
        <f aca="true" t="shared" si="2" ref="G30:O30">G26-G28</f>
        <v>0</v>
      </c>
      <c r="H30" s="57">
        <f>H26-H28</f>
        <v>6400</v>
      </c>
      <c r="I30" s="57">
        <f t="shared" si="2"/>
        <v>0</v>
      </c>
      <c r="J30" s="57">
        <f t="shared" si="2"/>
        <v>0</v>
      </c>
      <c r="K30" s="57">
        <f t="shared" si="2"/>
        <v>0</v>
      </c>
      <c r="L30" s="57">
        <f t="shared" si="2"/>
        <v>0</v>
      </c>
      <c r="M30" s="57">
        <f t="shared" si="2"/>
        <v>0</v>
      </c>
      <c r="N30" s="57">
        <f t="shared" si="2"/>
        <v>0</v>
      </c>
      <c r="O30" s="57">
        <f t="shared" si="2"/>
        <v>0</v>
      </c>
      <c r="P30" s="57"/>
      <c r="Q30" s="57"/>
    </row>
    <row r="31" spans="2:17" ht="12.7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</sheetData>
  <sheetProtection/>
  <mergeCells count="11">
    <mergeCell ref="A9:A10"/>
    <mergeCell ref="B9:P9"/>
    <mergeCell ref="Q9:Q10"/>
    <mergeCell ref="B5:C5"/>
    <mergeCell ref="F5:M5"/>
    <mergeCell ref="F6:M6"/>
    <mergeCell ref="A7:D7"/>
    <mergeCell ref="A1:D1"/>
    <mergeCell ref="O1:Q1"/>
    <mergeCell ref="A2:D2"/>
    <mergeCell ref="O3:Q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2.25390625" style="0" customWidth="1"/>
    <col min="2" max="2" width="13.125" style="0" customWidth="1"/>
    <col min="3" max="3" width="12.625" style="0" customWidth="1"/>
    <col min="4" max="4" width="10.25390625" style="0" customWidth="1"/>
    <col min="5" max="5" width="0.12890625" style="0" customWidth="1"/>
    <col min="7" max="7" width="14.37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05"/>
      <c r="B6" s="106" t="s">
        <v>22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/>
      <c r="J10" s="21"/>
      <c r="K10" s="21">
        <v>2250</v>
      </c>
      <c r="L10" s="21">
        <v>2272</v>
      </c>
      <c r="M10" s="21">
        <v>2273</v>
      </c>
      <c r="N10" s="21"/>
      <c r="O10" s="21">
        <v>2275</v>
      </c>
      <c r="P10" s="19" t="s">
        <v>43</v>
      </c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ht="15.75" thickBot="1">
      <c r="A12" s="159" t="s">
        <v>48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1">
        <f aca="true" t="shared" si="0" ref="Q12:Q23">SUM(B12:P12)</f>
        <v>0</v>
      </c>
    </row>
    <row r="13" spans="1:17" ht="12.75">
      <c r="A13" s="64" t="s">
        <v>60</v>
      </c>
      <c r="B13" s="74">
        <v>108742.49</v>
      </c>
      <c r="C13" s="66">
        <v>24553.72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2">
        <f t="shared" si="0"/>
        <v>133296.21000000002</v>
      </c>
    </row>
    <row r="14" spans="1:17" ht="12.75">
      <c r="A14" s="64" t="s">
        <v>59</v>
      </c>
      <c r="B14" s="65"/>
      <c r="C14" s="66"/>
      <c r="D14" s="6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72">
        <f t="shared" si="0"/>
        <v>0</v>
      </c>
    </row>
    <row r="15" spans="1:17" ht="12.75">
      <c r="A15" s="81" t="s">
        <v>61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2">
        <f t="shared" si="0"/>
        <v>0</v>
      </c>
    </row>
    <row r="16" spans="1:17" ht="12.75">
      <c r="A16" s="64" t="s">
        <v>67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2">
        <f t="shared" si="0"/>
        <v>0</v>
      </c>
    </row>
    <row r="17" spans="1:17" ht="12.75">
      <c r="A17" s="64" t="s">
        <v>66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2">
        <f t="shared" si="0"/>
        <v>0</v>
      </c>
    </row>
    <row r="18" spans="1:17" ht="12.75">
      <c r="A18" s="64" t="s">
        <v>73</v>
      </c>
      <c r="B18" s="65"/>
      <c r="C18" s="66"/>
      <c r="D18" s="66"/>
      <c r="E18" s="66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2">
        <f t="shared" si="0"/>
        <v>0</v>
      </c>
    </row>
    <row r="19" spans="1:17" ht="12.75">
      <c r="A19" s="271" t="s">
        <v>102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2">
        <f t="shared" si="0"/>
        <v>0</v>
      </c>
    </row>
    <row r="20" spans="1:17" ht="12.75">
      <c r="A20" s="270" t="s">
        <v>72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2">
        <f t="shared" si="0"/>
        <v>0</v>
      </c>
    </row>
    <row r="21" spans="1:17" ht="12.75">
      <c r="A21" s="239" t="s">
        <v>79</v>
      </c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2">
        <f t="shared" si="0"/>
        <v>0</v>
      </c>
    </row>
    <row r="22" spans="1:17" ht="12.75">
      <c r="A22" s="288" t="s">
        <v>121</v>
      </c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72">
        <f t="shared" si="0"/>
        <v>0</v>
      </c>
    </row>
    <row r="23" spans="1:17" ht="13.5" thickBot="1">
      <c r="A23" s="238" t="s">
        <v>116</v>
      </c>
      <c r="B23" s="65"/>
      <c r="C23" s="66"/>
      <c r="D23" s="66"/>
      <c r="E23" s="66"/>
      <c r="F23" s="66"/>
      <c r="G23" s="66"/>
      <c r="I23" s="66"/>
      <c r="J23" s="66"/>
      <c r="K23" s="66"/>
      <c r="L23" s="66"/>
      <c r="M23" s="66"/>
      <c r="N23" s="66"/>
      <c r="O23" s="66"/>
      <c r="P23" s="66"/>
      <c r="Q23" s="72">
        <f t="shared" si="0"/>
        <v>0</v>
      </c>
    </row>
    <row r="24" spans="1:17" ht="15" thickBot="1">
      <c r="A24" s="145" t="s">
        <v>53</v>
      </c>
      <c r="B24" s="146">
        <f aca="true" t="shared" si="1" ref="B24:G24">SUM(B13:B23)</f>
        <v>108742.49</v>
      </c>
      <c r="C24" s="146">
        <f t="shared" si="1"/>
        <v>24553.72</v>
      </c>
      <c r="D24" s="146">
        <f t="shared" si="1"/>
        <v>0</v>
      </c>
      <c r="E24" s="146">
        <f t="shared" si="1"/>
        <v>0</v>
      </c>
      <c r="F24" s="146">
        <f t="shared" si="1"/>
        <v>0</v>
      </c>
      <c r="G24" s="146">
        <f t="shared" si="1"/>
        <v>0</v>
      </c>
      <c r="H24" s="146">
        <f>SUM(H13:H22)</f>
        <v>0</v>
      </c>
      <c r="I24" s="146">
        <f aca="true" t="shared" si="2" ref="I24:N24">SUM(I13:I23)</f>
        <v>0</v>
      </c>
      <c r="J24" s="146">
        <f t="shared" si="2"/>
        <v>0</v>
      </c>
      <c r="K24" s="146">
        <f t="shared" si="2"/>
        <v>0</v>
      </c>
      <c r="L24" s="146">
        <f t="shared" si="2"/>
        <v>0</v>
      </c>
      <c r="M24" s="146">
        <f t="shared" si="2"/>
        <v>0</v>
      </c>
      <c r="N24" s="146">
        <f t="shared" si="2"/>
        <v>0</v>
      </c>
      <c r="O24" s="146">
        <f>SUM(O15:O23)</f>
        <v>0</v>
      </c>
      <c r="P24" s="146">
        <f>SUM(P15:P23)</f>
        <v>0</v>
      </c>
      <c r="Q24" s="146">
        <f>SUM(Q13:Q23)</f>
        <v>133296.21000000002</v>
      </c>
    </row>
    <row r="25" spans="1:17" ht="15">
      <c r="A25" s="186" t="s">
        <v>11</v>
      </c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</row>
    <row r="26" spans="1:17" ht="15.75" thickBot="1">
      <c r="A26" s="190"/>
      <c r="B26" s="191">
        <f aca="true" t="shared" si="3" ref="B26:M26">B12+B24</f>
        <v>108742.49</v>
      </c>
      <c r="C26" s="192">
        <f t="shared" si="3"/>
        <v>24553.72</v>
      </c>
      <c r="D26" s="192">
        <f t="shared" si="3"/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/>
      <c r="O26" s="192">
        <f>O12+O24</f>
        <v>0</v>
      </c>
      <c r="P26" s="192"/>
      <c r="Q26" s="193">
        <f>Q12+Q24</f>
        <v>133296.21000000002</v>
      </c>
    </row>
    <row r="27" spans="1:17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5">
      <c r="A28" s="315" t="s">
        <v>0</v>
      </c>
      <c r="B28" s="315"/>
      <c r="C28" s="315"/>
      <c r="D28" s="315"/>
      <c r="E28" s="1"/>
      <c r="F28" s="1"/>
      <c r="G28" s="1"/>
      <c r="H28" s="2"/>
      <c r="I28" s="2"/>
      <c r="J28" s="1"/>
      <c r="K28" s="1"/>
      <c r="L28" s="3"/>
      <c r="M28" s="3"/>
      <c r="N28" s="1"/>
      <c r="O28" s="316"/>
      <c r="P28" s="316"/>
      <c r="Q28" s="316"/>
    </row>
    <row r="36" ht="12.75" customHeight="1"/>
    <row r="37" ht="12.75" customHeight="1"/>
    <row r="79" ht="12.75" customHeight="1"/>
    <row r="80" ht="12.75" customHeight="1"/>
    <row r="122" ht="12.75" customHeight="1"/>
    <row r="123" ht="12.75" customHeight="1"/>
    <row r="165" ht="12.75" customHeight="1"/>
    <row r="166" ht="12.75" customHeight="1"/>
    <row r="208" ht="12.75" customHeight="1"/>
    <row r="209" ht="12.75" customHeight="1"/>
  </sheetData>
  <sheetProtection/>
  <mergeCells count="13">
    <mergeCell ref="F6:M6"/>
    <mergeCell ref="A7:D7"/>
    <mergeCell ref="A28:D28"/>
    <mergeCell ref="O28:Q28"/>
    <mergeCell ref="A9:A10"/>
    <mergeCell ref="B9:P9"/>
    <mergeCell ref="Q9:Q10"/>
    <mergeCell ref="B5:C5"/>
    <mergeCell ref="F5:M5"/>
    <mergeCell ref="A1:D1"/>
    <mergeCell ref="O1:Q1"/>
    <mergeCell ref="A2:D2"/>
    <mergeCell ref="O3:Q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5.00390625" style="0" customWidth="1"/>
    <col min="2" max="2" width="13.25390625" style="0" customWidth="1"/>
    <col min="3" max="3" width="12.00390625" style="0" customWidth="1"/>
    <col min="4" max="4" width="5.375" style="0" customWidth="1"/>
    <col min="5" max="5" width="5.75390625" style="0" customWidth="1"/>
    <col min="6" max="6" width="10.75390625" style="0" customWidth="1"/>
    <col min="7" max="7" width="12.375" style="0" customWidth="1"/>
    <col min="8" max="8" width="10.25390625" style="0" customWidth="1"/>
    <col min="9" max="9" width="0.12890625" style="0" hidden="1" customWidth="1"/>
    <col min="10" max="10" width="4.375" style="0" hidden="1" customWidth="1"/>
    <col min="11" max="11" width="9.125" style="0" hidden="1" customWidth="1"/>
    <col min="13" max="13" width="9.00390625" style="0" customWidth="1"/>
    <col min="14" max="14" width="2.125" style="0" hidden="1" customWidth="1"/>
    <col min="16" max="16" width="0.12890625" style="0" customWidth="1"/>
    <col min="17" max="17" width="13.87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95"/>
      <c r="B6" s="106" t="s">
        <v>23</v>
      </c>
      <c r="C6" s="107"/>
      <c r="D6" s="108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2250</v>
      </c>
      <c r="G10" s="21">
        <v>2240</v>
      </c>
      <c r="H10" s="21">
        <v>2800</v>
      </c>
      <c r="I10" s="21"/>
      <c r="J10" s="21"/>
      <c r="K10" s="21">
        <v>2250</v>
      </c>
      <c r="L10" s="21">
        <v>2272</v>
      </c>
      <c r="M10" s="21">
        <v>2273</v>
      </c>
      <c r="N10" s="21"/>
      <c r="O10" s="21">
        <v>2275</v>
      </c>
      <c r="P10" s="19" t="s">
        <v>43</v>
      </c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ht="15.75" thickBot="1">
      <c r="A12" s="156" t="s">
        <v>48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>
        <f>SUM(B12:P12)</f>
        <v>0</v>
      </c>
    </row>
    <row r="13" spans="1:17" ht="12.75">
      <c r="A13" s="64" t="s">
        <v>60</v>
      </c>
      <c r="B13" s="65">
        <v>35754.71</v>
      </c>
      <c r="C13" s="66">
        <v>8672.1</v>
      </c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72">
        <f aca="true" t="shared" si="0" ref="Q13:Q19">SUM(B13:P13)</f>
        <v>44426.81</v>
      </c>
    </row>
    <row r="14" spans="1:17" ht="12.75">
      <c r="A14" s="64" t="s">
        <v>59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72">
        <f t="shared" si="0"/>
        <v>0</v>
      </c>
    </row>
    <row r="15" spans="1:17" ht="12.75">
      <c r="A15" s="50" t="s">
        <v>72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2">
        <f t="shared" si="0"/>
        <v>0</v>
      </c>
    </row>
    <row r="16" spans="1:17" ht="12.75">
      <c r="A16" s="64" t="s">
        <v>67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2">
        <f t="shared" si="0"/>
        <v>0</v>
      </c>
    </row>
    <row r="17" spans="1:17" ht="12.75">
      <c r="A17" s="64" t="s">
        <v>61</v>
      </c>
      <c r="B17" s="65"/>
      <c r="C17" s="66"/>
      <c r="D17" s="66"/>
      <c r="E17" s="66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2">
        <f t="shared" si="0"/>
        <v>0</v>
      </c>
    </row>
    <row r="18" spans="1:17" ht="12.75">
      <c r="A18" s="64" t="s">
        <v>79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2">
        <f t="shared" si="0"/>
        <v>0</v>
      </c>
    </row>
    <row r="19" spans="1:17" ht="13.5" thickBot="1">
      <c r="A19" s="240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2">
        <f t="shared" si="0"/>
        <v>0</v>
      </c>
    </row>
    <row r="20" spans="1:17" ht="15.75" thickBot="1">
      <c r="A20" s="143" t="s">
        <v>53</v>
      </c>
      <c r="B20" s="144">
        <f aca="true" t="shared" si="1" ref="B20:Q20">SUM(B13:B19)</f>
        <v>35754.71</v>
      </c>
      <c r="C20" s="144">
        <f t="shared" si="1"/>
        <v>8672.1</v>
      </c>
      <c r="D20" s="144">
        <f t="shared" si="1"/>
        <v>0</v>
      </c>
      <c r="E20" s="144">
        <f t="shared" si="1"/>
        <v>0</v>
      </c>
      <c r="F20" s="144">
        <f t="shared" si="1"/>
        <v>0</v>
      </c>
      <c r="G20" s="144">
        <f t="shared" si="1"/>
        <v>0</v>
      </c>
      <c r="H20" s="144">
        <f t="shared" si="1"/>
        <v>0</v>
      </c>
      <c r="I20" s="144">
        <f t="shared" si="1"/>
        <v>0</v>
      </c>
      <c r="J20" s="144">
        <f t="shared" si="1"/>
        <v>0</v>
      </c>
      <c r="K20" s="144">
        <f t="shared" si="1"/>
        <v>0</v>
      </c>
      <c r="L20" s="144">
        <f t="shared" si="1"/>
        <v>0</v>
      </c>
      <c r="M20" s="144">
        <f t="shared" si="1"/>
        <v>0</v>
      </c>
      <c r="N20" s="144">
        <f t="shared" si="1"/>
        <v>0</v>
      </c>
      <c r="O20" s="144">
        <f t="shared" si="1"/>
        <v>0</v>
      </c>
      <c r="P20" s="144">
        <f t="shared" si="1"/>
        <v>0</v>
      </c>
      <c r="Q20" s="144">
        <f t="shared" si="1"/>
        <v>44426.81</v>
      </c>
    </row>
    <row r="21" spans="1:17" ht="15">
      <c r="A21" s="181" t="s">
        <v>11</v>
      </c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4"/>
    </row>
    <row r="22" spans="1:17" ht="15.75" thickBot="1">
      <c r="A22" s="185"/>
      <c r="B22" s="196">
        <f aca="true" t="shared" si="2" ref="B22:Q22">B12+B20</f>
        <v>35754.71</v>
      </c>
      <c r="C22" s="196">
        <f t="shared" si="2"/>
        <v>8672.1</v>
      </c>
      <c r="D22" s="196">
        <f t="shared" si="2"/>
        <v>0</v>
      </c>
      <c r="E22" s="196">
        <f t="shared" si="2"/>
        <v>0</v>
      </c>
      <c r="F22" s="196">
        <f t="shared" si="2"/>
        <v>0</v>
      </c>
      <c r="G22" s="196">
        <f t="shared" si="2"/>
        <v>0</v>
      </c>
      <c r="H22" s="196">
        <f t="shared" si="2"/>
        <v>0</v>
      </c>
      <c r="I22" s="196">
        <f t="shared" si="2"/>
        <v>0</v>
      </c>
      <c r="J22" s="196">
        <f t="shared" si="2"/>
        <v>0</v>
      </c>
      <c r="K22" s="196">
        <f t="shared" si="2"/>
        <v>0</v>
      </c>
      <c r="L22" s="196">
        <f t="shared" si="2"/>
        <v>0</v>
      </c>
      <c r="M22" s="196">
        <f t="shared" si="2"/>
        <v>0</v>
      </c>
      <c r="N22" s="196">
        <f t="shared" si="2"/>
        <v>0</v>
      </c>
      <c r="O22" s="196">
        <f t="shared" si="2"/>
        <v>0</v>
      </c>
      <c r="P22" s="196">
        <f t="shared" si="2"/>
        <v>0</v>
      </c>
      <c r="Q22" s="196">
        <f t="shared" si="2"/>
        <v>44426.81</v>
      </c>
    </row>
    <row r="23" spans="1:17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</sheetData>
  <sheetProtection/>
  <mergeCells count="11">
    <mergeCell ref="A9:A10"/>
    <mergeCell ref="B9:P9"/>
    <mergeCell ref="Q9:Q10"/>
    <mergeCell ref="B5:C5"/>
    <mergeCell ref="F5:M5"/>
    <mergeCell ref="F6:M6"/>
    <mergeCell ref="A7:D7"/>
    <mergeCell ref="A1:D1"/>
    <mergeCell ref="O1:Q1"/>
    <mergeCell ref="A2:D2"/>
    <mergeCell ref="O3:Q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7.875" style="0" customWidth="1"/>
    <col min="2" max="2" width="13.375" style="0" customWidth="1"/>
    <col min="3" max="3" width="12.125" style="0" customWidth="1"/>
    <col min="4" max="4" width="11.625" style="0" customWidth="1"/>
    <col min="5" max="5" width="6.875" style="0" hidden="1" customWidth="1"/>
    <col min="6" max="6" width="9.125" style="0" hidden="1" customWidth="1"/>
    <col min="7" max="7" width="11.375" style="0" customWidth="1"/>
    <col min="8" max="8" width="11.25390625" style="0" customWidth="1"/>
    <col min="9" max="9" width="0.12890625" style="0" customWidth="1"/>
    <col min="10" max="10" width="6.25390625" style="0" hidden="1" customWidth="1"/>
    <col min="12" max="12" width="6.00390625" style="0" customWidth="1"/>
    <col min="13" max="13" width="12.00390625" style="0" customWidth="1"/>
    <col min="14" max="14" width="9.125" style="0" hidden="1" customWidth="1"/>
    <col min="15" max="15" width="6.75390625" style="0" customWidth="1"/>
    <col min="16" max="16" width="9.125" style="0" hidden="1" customWidth="1"/>
    <col min="17" max="17" width="12.37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05"/>
      <c r="B6" s="106" t="s">
        <v>24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/>
      <c r="J10" s="21"/>
      <c r="K10" s="21">
        <v>2250</v>
      </c>
      <c r="L10" s="21">
        <v>2272</v>
      </c>
      <c r="M10" s="21">
        <v>2273</v>
      </c>
      <c r="N10" s="21"/>
      <c r="O10" s="21">
        <v>2275</v>
      </c>
      <c r="P10" s="19" t="s">
        <v>43</v>
      </c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ht="15.75" thickBot="1">
      <c r="A12" s="159" t="s">
        <v>30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1">
        <f aca="true" t="shared" si="0" ref="Q12:Q19">SUM(B12:P12)</f>
        <v>0</v>
      </c>
    </row>
    <row r="13" spans="1:17" ht="12.75">
      <c r="A13" s="64" t="s">
        <v>60</v>
      </c>
      <c r="B13" s="65">
        <v>20531.64</v>
      </c>
      <c r="C13" s="66">
        <v>4557.42</v>
      </c>
      <c r="D13" s="66"/>
      <c r="E13" s="66"/>
      <c r="F13" s="66"/>
      <c r="G13" s="66"/>
      <c r="H13" s="66">
        <v>6400</v>
      </c>
      <c r="I13" s="66"/>
      <c r="J13" s="66"/>
      <c r="K13" s="66"/>
      <c r="L13" s="66"/>
      <c r="M13" s="66"/>
      <c r="N13" s="66"/>
      <c r="O13" s="74"/>
      <c r="P13" s="74"/>
      <c r="Q13" s="72">
        <f t="shared" si="0"/>
        <v>31489.059999999998</v>
      </c>
    </row>
    <row r="14" spans="1:17" ht="12.75">
      <c r="A14" s="64" t="s">
        <v>59</v>
      </c>
      <c r="B14" s="65"/>
      <c r="D14" s="66"/>
      <c r="E14" s="65"/>
      <c r="F14" s="65"/>
      <c r="H14" s="65"/>
      <c r="I14" s="65"/>
      <c r="J14" s="65"/>
      <c r="K14" s="65"/>
      <c r="L14" s="65"/>
      <c r="M14" s="65"/>
      <c r="N14" s="65"/>
      <c r="O14" s="65"/>
      <c r="P14" s="65"/>
      <c r="Q14" s="179">
        <f t="shared" si="0"/>
        <v>0</v>
      </c>
    </row>
    <row r="15" spans="1:17" ht="12.75">
      <c r="A15" s="64" t="s">
        <v>61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5"/>
      <c r="N15" s="66"/>
      <c r="O15" s="66"/>
      <c r="P15" s="66"/>
      <c r="Q15" s="179">
        <f t="shared" si="0"/>
        <v>0</v>
      </c>
    </row>
    <row r="16" spans="1:17" ht="12.75">
      <c r="A16" s="64" t="s">
        <v>76</v>
      </c>
      <c r="B16" s="65"/>
      <c r="C16" s="66"/>
      <c r="D16" s="66"/>
      <c r="E16" s="66"/>
      <c r="F16" s="66"/>
      <c r="H16" s="66"/>
      <c r="I16" s="66"/>
      <c r="J16" s="66"/>
      <c r="K16" s="66"/>
      <c r="L16" s="66"/>
      <c r="N16" s="66"/>
      <c r="O16" s="66"/>
      <c r="P16" s="66"/>
      <c r="Q16" s="179">
        <f t="shared" si="0"/>
        <v>0</v>
      </c>
    </row>
    <row r="17" spans="1:17" ht="12.75">
      <c r="A17" s="64" t="s">
        <v>57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179">
        <f t="shared" si="0"/>
        <v>0</v>
      </c>
    </row>
    <row r="18" spans="1:17" ht="12.75">
      <c r="A18" s="64" t="s">
        <v>79</v>
      </c>
      <c r="B18" s="65"/>
      <c r="C18" s="66"/>
      <c r="D18" s="66"/>
      <c r="E18" s="66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179">
        <f t="shared" si="0"/>
        <v>0</v>
      </c>
    </row>
    <row r="19" spans="1:17" ht="12.75">
      <c r="A19" s="238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179">
        <f t="shared" si="0"/>
        <v>0</v>
      </c>
    </row>
    <row r="20" spans="1:17" ht="13.5" thickBot="1">
      <c r="A20" s="240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80"/>
    </row>
    <row r="21" spans="1:17" ht="15" thickBot="1">
      <c r="A21" s="145" t="s">
        <v>53</v>
      </c>
      <c r="B21" s="146">
        <f aca="true" t="shared" si="1" ref="B21:Q21">SUM(B13:B20)</f>
        <v>20531.64</v>
      </c>
      <c r="C21" s="101">
        <f t="shared" si="1"/>
        <v>4557.42</v>
      </c>
      <c r="D21" s="101">
        <f t="shared" si="1"/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6400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  <c r="N21" s="101">
        <f t="shared" si="1"/>
        <v>0</v>
      </c>
      <c r="O21" s="101">
        <f t="shared" si="1"/>
        <v>0</v>
      </c>
      <c r="P21" s="101">
        <f t="shared" si="1"/>
        <v>0</v>
      </c>
      <c r="Q21" s="198">
        <f t="shared" si="1"/>
        <v>31489.059999999998</v>
      </c>
    </row>
    <row r="22" spans="1:17" ht="15">
      <c r="A22" s="148" t="s">
        <v>11</v>
      </c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1"/>
    </row>
    <row r="23" spans="1:17" ht="15.75" thickBot="1">
      <c r="A23" s="152"/>
      <c r="B23" s="153">
        <f aca="true" t="shared" si="2" ref="B23:Q23">B12+B21</f>
        <v>20531.64</v>
      </c>
      <c r="C23" s="153">
        <f t="shared" si="2"/>
        <v>4557.42</v>
      </c>
      <c r="D23" s="153">
        <f t="shared" si="2"/>
        <v>0</v>
      </c>
      <c r="E23" s="153">
        <f t="shared" si="2"/>
        <v>0</v>
      </c>
      <c r="F23" s="153">
        <f t="shared" si="2"/>
        <v>0</v>
      </c>
      <c r="G23" s="153">
        <f t="shared" si="2"/>
        <v>0</v>
      </c>
      <c r="H23" s="153">
        <f>H12+H21</f>
        <v>6400</v>
      </c>
      <c r="I23" s="153">
        <f t="shared" si="2"/>
        <v>0</v>
      </c>
      <c r="J23" s="153">
        <f t="shared" si="2"/>
        <v>0</v>
      </c>
      <c r="K23" s="153">
        <f t="shared" si="2"/>
        <v>0</v>
      </c>
      <c r="L23" s="153">
        <f t="shared" si="2"/>
        <v>0</v>
      </c>
      <c r="M23" s="153">
        <f t="shared" si="2"/>
        <v>0</v>
      </c>
      <c r="N23" s="153">
        <f t="shared" si="2"/>
        <v>0</v>
      </c>
      <c r="O23" s="153">
        <f t="shared" si="2"/>
        <v>0</v>
      </c>
      <c r="P23" s="153">
        <f t="shared" si="2"/>
        <v>0</v>
      </c>
      <c r="Q23" s="155">
        <f t="shared" si="2"/>
        <v>31489.059999999998</v>
      </c>
    </row>
    <row r="24" spans="1:17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</sheetData>
  <sheetProtection/>
  <mergeCells count="11">
    <mergeCell ref="A9:A10"/>
    <mergeCell ref="B9:P9"/>
    <mergeCell ref="Q9:Q10"/>
    <mergeCell ref="B5:C5"/>
    <mergeCell ref="F5:M5"/>
    <mergeCell ref="F6:M6"/>
    <mergeCell ref="A7:D7"/>
    <mergeCell ref="A1:D1"/>
    <mergeCell ref="O1:Q1"/>
    <mergeCell ref="A2:D2"/>
    <mergeCell ref="O3:Q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28"/>
  <sheetViews>
    <sheetView workbookViewId="0" topLeftCell="A1">
      <selection activeCell="S20" sqref="S19:T20"/>
    </sheetView>
  </sheetViews>
  <sheetFormatPr defaultColWidth="9.00390625" defaultRowHeight="12.75"/>
  <cols>
    <col min="1" max="1" width="19.00390625" style="0" customWidth="1"/>
    <col min="2" max="2" width="14.25390625" style="0" customWidth="1"/>
    <col min="3" max="3" width="14.375" style="0" customWidth="1"/>
    <col min="4" max="4" width="10.875" style="0" customWidth="1"/>
    <col min="5" max="5" width="9.00390625" style="0" hidden="1" customWidth="1"/>
    <col min="6" max="6" width="9.125" style="0" hidden="1" customWidth="1"/>
    <col min="7" max="7" width="0.2421875" style="0" customWidth="1"/>
    <col min="8" max="8" width="9.25390625" style="0" hidden="1" customWidth="1"/>
    <col min="9" max="10" width="4.00390625" style="0" hidden="1" customWidth="1"/>
    <col min="11" max="12" width="9.25390625" style="0" hidden="1" customWidth="1"/>
    <col min="13" max="13" width="13.375" style="0" hidden="1" customWidth="1"/>
    <col min="14" max="14" width="0.74609375" style="0" hidden="1" customWidth="1"/>
    <col min="15" max="15" width="12.00390625" style="0" hidden="1" customWidth="1"/>
    <col min="16" max="16" width="9.125" style="0" hidden="1" customWidth="1"/>
    <col min="17" max="17" width="13.37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05"/>
      <c r="B6" s="106" t="s">
        <v>98</v>
      </c>
      <c r="C6" s="107">
        <v>-70806</v>
      </c>
      <c r="D6" s="108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/>
      <c r="J10" s="21"/>
      <c r="K10" s="21">
        <v>2250</v>
      </c>
      <c r="L10" s="21">
        <v>2272</v>
      </c>
      <c r="M10" s="21">
        <v>2273</v>
      </c>
      <c r="N10" s="21"/>
      <c r="O10" s="21">
        <v>2275</v>
      </c>
      <c r="P10" s="19" t="s">
        <v>43</v>
      </c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s="210" customFormat="1" ht="15.75" thickBot="1">
      <c r="A12" s="159" t="s">
        <v>47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>
        <v>0</v>
      </c>
      <c r="Q12" s="161">
        <f aca="true" t="shared" si="0" ref="Q12:Q21">SUM(B12:P12)</f>
        <v>0</v>
      </c>
    </row>
    <row r="13" spans="1:17" s="62" customFormat="1" ht="12.75">
      <c r="A13" s="268" t="s">
        <v>60</v>
      </c>
      <c r="B13" s="65">
        <f>'805,804'!B13+'070806К№3'!B13</f>
        <v>57500</v>
      </c>
      <c r="C13" s="66">
        <f>'805,804'!C13+'070806К№3'!C13</f>
        <v>12615</v>
      </c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179">
        <f t="shared" si="0"/>
        <v>70115</v>
      </c>
    </row>
    <row r="14" spans="1:17" s="62" customFormat="1" ht="12.75">
      <c r="A14" s="269" t="s">
        <v>59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79">
        <f t="shared" si="0"/>
        <v>0</v>
      </c>
    </row>
    <row r="15" spans="1:17" s="62" customFormat="1" ht="12.75">
      <c r="A15" s="270" t="s">
        <v>68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s="62" customFormat="1" ht="12.75">
      <c r="A16" s="270" t="s">
        <v>61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79">
        <f t="shared" si="0"/>
        <v>0</v>
      </c>
    </row>
    <row r="17" spans="1:17" s="62" customFormat="1" ht="12.75">
      <c r="A17" s="64" t="s">
        <v>80</v>
      </c>
      <c r="B17" s="65"/>
      <c r="C17" s="66"/>
      <c r="D17" s="66"/>
      <c r="E17" s="66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179">
        <f t="shared" si="0"/>
        <v>0</v>
      </c>
    </row>
    <row r="18" spans="1:17" s="62" customFormat="1" ht="12.75">
      <c r="A18" s="275" t="s">
        <v>82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179">
        <f t="shared" si="0"/>
        <v>0</v>
      </c>
    </row>
    <row r="19" spans="1:17" s="62" customFormat="1" ht="12.75">
      <c r="A19" s="270" t="s">
        <v>57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179">
        <f t="shared" si="0"/>
        <v>0</v>
      </c>
    </row>
    <row r="20" spans="1:17" s="62" customFormat="1" ht="12.75">
      <c r="A20" s="271" t="s">
        <v>88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179">
        <f t="shared" si="0"/>
        <v>0</v>
      </c>
    </row>
    <row r="21" spans="1:17" s="62" customFormat="1" ht="13.5" thickBot="1">
      <c r="A21" s="276" t="s">
        <v>81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79">
        <f t="shared" si="0"/>
        <v>0</v>
      </c>
    </row>
    <row r="22" spans="1:17" s="211" customFormat="1" ht="15" thickBot="1">
      <c r="A22" s="145" t="s">
        <v>53</v>
      </c>
      <c r="B22" s="146">
        <f aca="true" t="shared" si="1" ref="B22:Q22">SUM(B13:B21)</f>
        <v>57500</v>
      </c>
      <c r="C22" s="146">
        <f t="shared" si="1"/>
        <v>12615</v>
      </c>
      <c r="D22" s="146">
        <f t="shared" si="1"/>
        <v>0</v>
      </c>
      <c r="E22" s="146">
        <f t="shared" si="1"/>
        <v>0</v>
      </c>
      <c r="F22" s="146">
        <f t="shared" si="1"/>
        <v>0</v>
      </c>
      <c r="G22" s="146">
        <f t="shared" si="1"/>
        <v>0</v>
      </c>
      <c r="H22" s="146">
        <f t="shared" si="1"/>
        <v>0</v>
      </c>
      <c r="I22" s="146">
        <f t="shared" si="1"/>
        <v>0</v>
      </c>
      <c r="J22" s="146">
        <f t="shared" si="1"/>
        <v>0</v>
      </c>
      <c r="K22" s="146">
        <f t="shared" si="1"/>
        <v>0</v>
      </c>
      <c r="L22" s="146">
        <f t="shared" si="1"/>
        <v>0</v>
      </c>
      <c r="M22" s="146">
        <f t="shared" si="1"/>
        <v>0</v>
      </c>
      <c r="N22" s="146">
        <f t="shared" si="1"/>
        <v>0</v>
      </c>
      <c r="O22" s="146">
        <f t="shared" si="1"/>
        <v>0</v>
      </c>
      <c r="P22" s="146">
        <f t="shared" si="1"/>
        <v>0</v>
      </c>
      <c r="Q22" s="146">
        <f t="shared" si="1"/>
        <v>70115</v>
      </c>
    </row>
    <row r="23" spans="1:17" ht="15.75" thickBot="1">
      <c r="A23" s="205" t="s">
        <v>11</v>
      </c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</row>
    <row r="24" spans="1:17" ht="15.75" thickBot="1">
      <c r="A24" s="215"/>
      <c r="B24" s="216">
        <f aca="true" t="shared" si="2" ref="B24:Q24">B12+B22</f>
        <v>57500</v>
      </c>
      <c r="C24" s="216">
        <f t="shared" si="2"/>
        <v>12615</v>
      </c>
      <c r="D24" s="216">
        <f t="shared" si="2"/>
        <v>0</v>
      </c>
      <c r="E24" s="216">
        <f t="shared" si="2"/>
        <v>0</v>
      </c>
      <c r="F24" s="216">
        <f t="shared" si="2"/>
        <v>0</v>
      </c>
      <c r="G24" s="216">
        <f t="shared" si="2"/>
        <v>0</v>
      </c>
      <c r="H24" s="216">
        <f t="shared" si="2"/>
        <v>0</v>
      </c>
      <c r="I24" s="216">
        <f t="shared" si="2"/>
        <v>0</v>
      </c>
      <c r="J24" s="216">
        <f t="shared" si="2"/>
        <v>0</v>
      </c>
      <c r="K24" s="216">
        <f t="shared" si="2"/>
        <v>0</v>
      </c>
      <c r="L24" s="216">
        <f t="shared" si="2"/>
        <v>0</v>
      </c>
      <c r="M24" s="216">
        <f t="shared" si="2"/>
        <v>0</v>
      </c>
      <c r="N24" s="216">
        <f t="shared" si="2"/>
        <v>0</v>
      </c>
      <c r="O24" s="216">
        <f t="shared" si="2"/>
        <v>0</v>
      </c>
      <c r="P24" s="216">
        <f t="shared" si="2"/>
        <v>0</v>
      </c>
      <c r="Q24" s="209">
        <f t="shared" si="2"/>
        <v>70115</v>
      </c>
    </row>
    <row r="25" spans="1:17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.75">
      <c r="A26" t="s">
        <v>126</v>
      </c>
      <c r="B26" s="246">
        <v>195500</v>
      </c>
      <c r="C26" s="245">
        <v>43140</v>
      </c>
      <c r="D26" s="245"/>
      <c r="G26" s="245"/>
      <c r="H26" s="247"/>
      <c r="K26" s="245"/>
      <c r="L26" s="246"/>
      <c r="M26" s="246"/>
      <c r="O26" s="246"/>
      <c r="Q26" s="242">
        <f>B26+C26</f>
        <v>238640</v>
      </c>
    </row>
    <row r="28" spans="1:17" ht="12.75">
      <c r="A28" t="s">
        <v>127</v>
      </c>
      <c r="B28" s="57">
        <f aca="true" t="shared" si="3" ref="B28:Q28">B26-B24</f>
        <v>138000</v>
      </c>
      <c r="C28" s="57">
        <f t="shared" si="3"/>
        <v>30525</v>
      </c>
      <c r="D28" s="57">
        <f t="shared" si="3"/>
        <v>0</v>
      </c>
      <c r="E28" s="57">
        <f t="shared" si="3"/>
        <v>0</v>
      </c>
      <c r="F28" s="57">
        <f t="shared" si="3"/>
        <v>0</v>
      </c>
      <c r="G28" s="57">
        <f t="shared" si="3"/>
        <v>0</v>
      </c>
      <c r="H28" s="57">
        <f t="shared" si="3"/>
        <v>0</v>
      </c>
      <c r="I28" s="57">
        <f t="shared" si="3"/>
        <v>0</v>
      </c>
      <c r="J28" s="57">
        <f t="shared" si="3"/>
        <v>0</v>
      </c>
      <c r="K28" s="57">
        <f t="shared" si="3"/>
        <v>0</v>
      </c>
      <c r="L28" s="57">
        <f t="shared" si="3"/>
        <v>0</v>
      </c>
      <c r="M28" s="57">
        <f t="shared" si="3"/>
        <v>0</v>
      </c>
      <c r="N28" s="57">
        <f t="shared" si="3"/>
        <v>0</v>
      </c>
      <c r="O28" s="57">
        <f t="shared" si="3"/>
        <v>0</v>
      </c>
      <c r="P28" s="57">
        <f t="shared" si="3"/>
        <v>0</v>
      </c>
      <c r="Q28" s="57">
        <f t="shared" si="3"/>
        <v>168525</v>
      </c>
    </row>
    <row r="31" ht="12.75" customHeight="1"/>
    <row r="32" ht="12.75" customHeight="1"/>
    <row r="70" ht="12.75" customHeight="1"/>
    <row r="71" ht="12.75" customHeight="1"/>
    <row r="110" ht="12.75" customHeight="1"/>
    <row r="111" ht="12.75" customHeight="1"/>
    <row r="149" ht="12.75" customHeight="1"/>
    <row r="150" ht="12.75" customHeight="1"/>
  </sheetData>
  <sheetProtection/>
  <mergeCells count="11">
    <mergeCell ref="A1:D1"/>
    <mergeCell ref="A9:A10"/>
    <mergeCell ref="B9:P9"/>
    <mergeCell ref="Q9:Q10"/>
    <mergeCell ref="O1:Q1"/>
    <mergeCell ref="A2:D2"/>
    <mergeCell ref="O3:Q3"/>
    <mergeCell ref="A7:D7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28"/>
  <sheetViews>
    <sheetView workbookViewId="0" topLeftCell="A1">
      <selection activeCell="U6" sqref="U6"/>
    </sheetView>
  </sheetViews>
  <sheetFormatPr defaultColWidth="9.00390625" defaultRowHeight="12.75"/>
  <cols>
    <col min="1" max="1" width="19.00390625" style="0" customWidth="1"/>
    <col min="2" max="2" width="14.25390625" style="0" customWidth="1"/>
    <col min="3" max="3" width="14.375" style="0" customWidth="1"/>
    <col min="4" max="4" width="10.875" style="0" customWidth="1"/>
    <col min="5" max="5" width="9.00390625" style="0" hidden="1" customWidth="1"/>
    <col min="6" max="6" width="9.125" style="0" hidden="1" customWidth="1"/>
    <col min="7" max="7" width="0.2421875" style="0" customWidth="1"/>
    <col min="8" max="8" width="9.25390625" style="0" hidden="1" customWidth="1"/>
    <col min="9" max="10" width="4.00390625" style="0" hidden="1" customWidth="1"/>
    <col min="11" max="12" width="9.25390625" style="0" hidden="1" customWidth="1"/>
    <col min="13" max="13" width="13.375" style="0" hidden="1" customWidth="1"/>
    <col min="14" max="14" width="0.74609375" style="0" hidden="1" customWidth="1"/>
    <col min="15" max="15" width="12.00390625" style="0" hidden="1" customWidth="1"/>
    <col min="16" max="16" width="9.125" style="0" hidden="1" customWidth="1"/>
    <col min="17" max="17" width="13.37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05"/>
      <c r="B6" s="106"/>
      <c r="C6" s="107" t="s">
        <v>132</v>
      </c>
      <c r="D6" s="108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/>
      <c r="J10" s="21"/>
      <c r="K10" s="21">
        <v>2250</v>
      </c>
      <c r="L10" s="21">
        <v>2272</v>
      </c>
      <c r="M10" s="21">
        <v>2273</v>
      </c>
      <c r="N10" s="21"/>
      <c r="O10" s="21">
        <v>2275</v>
      </c>
      <c r="P10" s="19" t="s">
        <v>43</v>
      </c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s="210" customFormat="1" ht="15.75" thickBot="1">
      <c r="A12" s="159" t="s">
        <v>47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>
        <v>0</v>
      </c>
      <c r="Q12" s="161">
        <f aca="true" t="shared" si="0" ref="Q12:Q21">SUM(B12:P12)</f>
        <v>0</v>
      </c>
    </row>
    <row r="13" spans="1:17" s="62" customFormat="1" ht="12.75">
      <c r="A13" s="268" t="s">
        <v>60</v>
      </c>
      <c r="B13" s="65">
        <v>50645.7</v>
      </c>
      <c r="C13" s="66">
        <v>11107.05</v>
      </c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179">
        <f t="shared" si="0"/>
        <v>61752.75</v>
      </c>
    </row>
    <row r="14" spans="1:17" s="62" customFormat="1" ht="12.75">
      <c r="A14" s="269" t="s">
        <v>59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79">
        <f t="shared" si="0"/>
        <v>0</v>
      </c>
    </row>
    <row r="15" spans="1:17" s="62" customFormat="1" ht="12.75">
      <c r="A15" s="270" t="s">
        <v>68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s="62" customFormat="1" ht="12.75">
      <c r="A16" s="270" t="s">
        <v>61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79">
        <f t="shared" si="0"/>
        <v>0</v>
      </c>
    </row>
    <row r="17" spans="1:17" s="62" customFormat="1" ht="12.75">
      <c r="A17" s="64" t="s">
        <v>80</v>
      </c>
      <c r="B17" s="65"/>
      <c r="C17" s="66"/>
      <c r="D17" s="66"/>
      <c r="E17" s="66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179">
        <f t="shared" si="0"/>
        <v>0</v>
      </c>
    </row>
    <row r="18" spans="1:17" s="62" customFormat="1" ht="12.75">
      <c r="A18" s="275" t="s">
        <v>82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179">
        <f t="shared" si="0"/>
        <v>0</v>
      </c>
    </row>
    <row r="19" spans="1:17" s="62" customFormat="1" ht="12.75">
      <c r="A19" s="270" t="s">
        <v>57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179">
        <f t="shared" si="0"/>
        <v>0</v>
      </c>
    </row>
    <row r="20" spans="1:17" s="62" customFormat="1" ht="12.75">
      <c r="A20" s="271" t="s">
        <v>88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179">
        <f t="shared" si="0"/>
        <v>0</v>
      </c>
    </row>
    <row r="21" spans="1:17" s="62" customFormat="1" ht="13.5" thickBot="1">
      <c r="A21" s="276" t="s">
        <v>81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79">
        <f t="shared" si="0"/>
        <v>0</v>
      </c>
    </row>
    <row r="22" spans="1:17" s="211" customFormat="1" ht="15" thickBot="1">
      <c r="A22" s="145" t="s">
        <v>53</v>
      </c>
      <c r="B22" s="146">
        <f aca="true" t="shared" si="1" ref="B22:Q22">SUM(B13:B21)</f>
        <v>50645.7</v>
      </c>
      <c r="C22" s="146">
        <f t="shared" si="1"/>
        <v>11107.05</v>
      </c>
      <c r="D22" s="146">
        <f t="shared" si="1"/>
        <v>0</v>
      </c>
      <c r="E22" s="146">
        <f t="shared" si="1"/>
        <v>0</v>
      </c>
      <c r="F22" s="146">
        <f t="shared" si="1"/>
        <v>0</v>
      </c>
      <c r="G22" s="146">
        <f t="shared" si="1"/>
        <v>0</v>
      </c>
      <c r="H22" s="146">
        <f t="shared" si="1"/>
        <v>0</v>
      </c>
      <c r="I22" s="146">
        <f t="shared" si="1"/>
        <v>0</v>
      </c>
      <c r="J22" s="146">
        <f t="shared" si="1"/>
        <v>0</v>
      </c>
      <c r="K22" s="146">
        <f t="shared" si="1"/>
        <v>0</v>
      </c>
      <c r="L22" s="146">
        <f t="shared" si="1"/>
        <v>0</v>
      </c>
      <c r="M22" s="146">
        <f t="shared" si="1"/>
        <v>0</v>
      </c>
      <c r="N22" s="146">
        <f t="shared" si="1"/>
        <v>0</v>
      </c>
      <c r="O22" s="146">
        <f t="shared" si="1"/>
        <v>0</v>
      </c>
      <c r="P22" s="146">
        <f t="shared" si="1"/>
        <v>0</v>
      </c>
      <c r="Q22" s="146">
        <f t="shared" si="1"/>
        <v>61752.75</v>
      </c>
    </row>
    <row r="23" spans="1:17" ht="15.75" thickBot="1">
      <c r="A23" s="205" t="s">
        <v>11</v>
      </c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</row>
    <row r="24" spans="1:17" ht="15.75" thickBot="1">
      <c r="A24" s="215"/>
      <c r="B24" s="216">
        <f aca="true" t="shared" si="2" ref="B24:Q24">B12+B22</f>
        <v>50645.7</v>
      </c>
      <c r="C24" s="216">
        <f t="shared" si="2"/>
        <v>11107.05</v>
      </c>
      <c r="D24" s="216">
        <f t="shared" si="2"/>
        <v>0</v>
      </c>
      <c r="E24" s="216">
        <f t="shared" si="2"/>
        <v>0</v>
      </c>
      <c r="F24" s="216">
        <f t="shared" si="2"/>
        <v>0</v>
      </c>
      <c r="G24" s="216">
        <f t="shared" si="2"/>
        <v>0</v>
      </c>
      <c r="H24" s="216">
        <f t="shared" si="2"/>
        <v>0</v>
      </c>
      <c r="I24" s="216">
        <f t="shared" si="2"/>
        <v>0</v>
      </c>
      <c r="J24" s="216">
        <f t="shared" si="2"/>
        <v>0</v>
      </c>
      <c r="K24" s="216">
        <f t="shared" si="2"/>
        <v>0</v>
      </c>
      <c r="L24" s="216">
        <f t="shared" si="2"/>
        <v>0</v>
      </c>
      <c r="M24" s="216">
        <f t="shared" si="2"/>
        <v>0</v>
      </c>
      <c r="N24" s="216">
        <f t="shared" si="2"/>
        <v>0</v>
      </c>
      <c r="O24" s="216">
        <f t="shared" si="2"/>
        <v>0</v>
      </c>
      <c r="P24" s="216">
        <f t="shared" si="2"/>
        <v>0</v>
      </c>
      <c r="Q24" s="209">
        <f t="shared" si="2"/>
        <v>61752.75</v>
      </c>
    </row>
    <row r="25" spans="1:17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.75">
      <c r="A26" t="s">
        <v>126</v>
      </c>
      <c r="B26" s="307">
        <v>172000</v>
      </c>
      <c r="C26" s="307">
        <v>37840</v>
      </c>
      <c r="D26" s="307"/>
      <c r="E26" s="308"/>
      <c r="F26" s="308"/>
      <c r="G26" s="307"/>
      <c r="H26" s="309"/>
      <c r="I26" s="308"/>
      <c r="J26" s="308"/>
      <c r="K26" s="307"/>
      <c r="L26" s="307"/>
      <c r="M26" s="307"/>
      <c r="N26" s="308"/>
      <c r="O26" s="307"/>
      <c r="P26" s="308"/>
      <c r="Q26" s="308">
        <f>B26+C26</f>
        <v>209840</v>
      </c>
    </row>
    <row r="27" spans="2:17" ht="12.75"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</row>
    <row r="28" spans="1:17" ht="12.75">
      <c r="A28" t="s">
        <v>127</v>
      </c>
      <c r="B28" s="308">
        <f aca="true" t="shared" si="3" ref="B28:Q28">B26-B24</f>
        <v>121354.3</v>
      </c>
      <c r="C28" s="308">
        <f t="shared" si="3"/>
        <v>26732.95</v>
      </c>
      <c r="D28" s="308">
        <f t="shared" si="3"/>
        <v>0</v>
      </c>
      <c r="E28" s="308">
        <f t="shared" si="3"/>
        <v>0</v>
      </c>
      <c r="F28" s="308">
        <f t="shared" si="3"/>
        <v>0</v>
      </c>
      <c r="G28" s="308">
        <f t="shared" si="3"/>
        <v>0</v>
      </c>
      <c r="H28" s="308">
        <f t="shared" si="3"/>
        <v>0</v>
      </c>
      <c r="I28" s="308">
        <f t="shared" si="3"/>
        <v>0</v>
      </c>
      <c r="J28" s="308">
        <f t="shared" si="3"/>
        <v>0</v>
      </c>
      <c r="K28" s="308">
        <f t="shared" si="3"/>
        <v>0</v>
      </c>
      <c r="L28" s="308">
        <f t="shared" si="3"/>
        <v>0</v>
      </c>
      <c r="M28" s="308">
        <f t="shared" si="3"/>
        <v>0</v>
      </c>
      <c r="N28" s="308">
        <f t="shared" si="3"/>
        <v>0</v>
      </c>
      <c r="O28" s="308">
        <f t="shared" si="3"/>
        <v>0</v>
      </c>
      <c r="P28" s="308">
        <f t="shared" si="3"/>
        <v>0</v>
      </c>
      <c r="Q28" s="308">
        <f t="shared" si="3"/>
        <v>148087.25</v>
      </c>
    </row>
    <row r="31" ht="12.75" customHeight="1"/>
    <row r="32" ht="12.75" customHeight="1"/>
    <row r="70" ht="12.75" customHeight="1"/>
    <row r="71" ht="12.75" customHeight="1"/>
    <row r="110" ht="12.75" customHeight="1"/>
    <row r="111" ht="12.75" customHeight="1"/>
    <row r="149" ht="12.75" customHeight="1"/>
    <row r="150" ht="12.75" customHeight="1"/>
  </sheetData>
  <sheetProtection/>
  <mergeCells count="11">
    <mergeCell ref="A9:A10"/>
    <mergeCell ref="B9:P9"/>
    <mergeCell ref="Q9:Q10"/>
    <mergeCell ref="O1:Q1"/>
    <mergeCell ref="A2:D2"/>
    <mergeCell ref="O3:Q3"/>
    <mergeCell ref="A7:D7"/>
    <mergeCell ref="B5:C5"/>
    <mergeCell ref="F5:M5"/>
    <mergeCell ref="F6:M6"/>
    <mergeCell ref="A1:D1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28"/>
  <sheetViews>
    <sheetView zoomScalePageLayoutView="0" workbookViewId="0" topLeftCell="A1">
      <selection activeCell="U13" sqref="U13"/>
    </sheetView>
  </sheetViews>
  <sheetFormatPr defaultColWidth="9.00390625" defaultRowHeight="12.75"/>
  <cols>
    <col min="1" max="1" width="19.00390625" style="0" customWidth="1"/>
    <col min="2" max="2" width="14.25390625" style="0" customWidth="1"/>
    <col min="3" max="3" width="14.375" style="0" customWidth="1"/>
    <col min="4" max="4" width="10.875" style="0" customWidth="1"/>
    <col min="5" max="5" width="9.00390625" style="0" hidden="1" customWidth="1"/>
    <col min="6" max="6" width="9.125" style="0" hidden="1" customWidth="1"/>
    <col min="7" max="7" width="0.2421875" style="0" customWidth="1"/>
    <col min="8" max="8" width="9.25390625" style="0" hidden="1" customWidth="1"/>
    <col min="9" max="10" width="4.00390625" style="0" hidden="1" customWidth="1"/>
    <col min="11" max="12" width="9.25390625" style="0" hidden="1" customWidth="1"/>
    <col min="13" max="13" width="13.375" style="0" hidden="1" customWidth="1"/>
    <col min="14" max="14" width="0.74609375" style="0" hidden="1" customWidth="1"/>
    <col min="15" max="15" width="12.00390625" style="0" hidden="1" customWidth="1"/>
    <col min="16" max="16" width="9.125" style="0" hidden="1" customWidth="1"/>
    <col min="17" max="17" width="13.37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05"/>
      <c r="B6" s="106" t="s">
        <v>98</v>
      </c>
      <c r="C6" s="107">
        <v>-70806</v>
      </c>
      <c r="D6" s="108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/>
      <c r="J10" s="21"/>
      <c r="K10" s="21">
        <v>2250</v>
      </c>
      <c r="L10" s="21">
        <v>2272</v>
      </c>
      <c r="M10" s="21">
        <v>2273</v>
      </c>
      <c r="N10" s="21"/>
      <c r="O10" s="21">
        <v>2275</v>
      </c>
      <c r="P10" s="19" t="s">
        <v>43</v>
      </c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s="210" customFormat="1" ht="15.75" thickBot="1">
      <c r="A12" s="159" t="s">
        <v>47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>
        <v>0</v>
      </c>
      <c r="Q12" s="161">
        <f>SUM(B12:P12)</f>
        <v>0</v>
      </c>
    </row>
    <row r="13" spans="1:17" s="62" customFormat="1" ht="12.75">
      <c r="A13" s="268" t="s">
        <v>60</v>
      </c>
      <c r="B13" s="65">
        <v>6854.3</v>
      </c>
      <c r="C13" s="66">
        <v>1507.95</v>
      </c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179">
        <f aca="true" t="shared" si="0" ref="Q13:Q21">SUM(B13:P13)</f>
        <v>8362.25</v>
      </c>
    </row>
    <row r="14" spans="1:17" s="62" customFormat="1" ht="12.75">
      <c r="A14" s="269" t="s">
        <v>59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79">
        <f t="shared" si="0"/>
        <v>0</v>
      </c>
    </row>
    <row r="15" spans="1:17" s="62" customFormat="1" ht="12.75">
      <c r="A15" s="270" t="s">
        <v>68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s="62" customFormat="1" ht="12.75">
      <c r="A16" s="270" t="s">
        <v>61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79">
        <f t="shared" si="0"/>
        <v>0</v>
      </c>
    </row>
    <row r="17" spans="1:17" s="62" customFormat="1" ht="12.75">
      <c r="A17" s="64" t="s">
        <v>80</v>
      </c>
      <c r="B17" s="65"/>
      <c r="C17" s="66"/>
      <c r="D17" s="66"/>
      <c r="E17" s="66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179">
        <f t="shared" si="0"/>
        <v>0</v>
      </c>
    </row>
    <row r="18" spans="1:17" s="62" customFormat="1" ht="12.75">
      <c r="A18" s="275" t="s">
        <v>82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179">
        <f t="shared" si="0"/>
        <v>0</v>
      </c>
    </row>
    <row r="19" spans="1:17" s="62" customFormat="1" ht="12.75">
      <c r="A19" s="270" t="s">
        <v>57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179">
        <f t="shared" si="0"/>
        <v>0</v>
      </c>
    </row>
    <row r="20" spans="1:17" s="62" customFormat="1" ht="12.75">
      <c r="A20" s="271" t="s">
        <v>88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179">
        <f t="shared" si="0"/>
        <v>0</v>
      </c>
    </row>
    <row r="21" spans="1:17" s="62" customFormat="1" ht="13.5" thickBot="1">
      <c r="A21" s="276" t="s">
        <v>81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79">
        <f t="shared" si="0"/>
        <v>0</v>
      </c>
    </row>
    <row r="22" spans="1:17" s="211" customFormat="1" ht="15" thickBot="1">
      <c r="A22" s="145" t="s">
        <v>53</v>
      </c>
      <c r="B22" s="146">
        <f aca="true" t="shared" si="1" ref="B22:Q22">SUM(B13:B21)</f>
        <v>6854.3</v>
      </c>
      <c r="C22" s="146">
        <f t="shared" si="1"/>
        <v>1507.95</v>
      </c>
      <c r="D22" s="146">
        <f t="shared" si="1"/>
        <v>0</v>
      </c>
      <c r="E22" s="146">
        <f t="shared" si="1"/>
        <v>0</v>
      </c>
      <c r="F22" s="146">
        <f t="shared" si="1"/>
        <v>0</v>
      </c>
      <c r="G22" s="146">
        <f t="shared" si="1"/>
        <v>0</v>
      </c>
      <c r="H22" s="146">
        <f t="shared" si="1"/>
        <v>0</v>
      </c>
      <c r="I22" s="146">
        <f t="shared" si="1"/>
        <v>0</v>
      </c>
      <c r="J22" s="146">
        <f t="shared" si="1"/>
        <v>0</v>
      </c>
      <c r="K22" s="146">
        <f t="shared" si="1"/>
        <v>0</v>
      </c>
      <c r="L22" s="146">
        <f t="shared" si="1"/>
        <v>0</v>
      </c>
      <c r="M22" s="146">
        <f t="shared" si="1"/>
        <v>0</v>
      </c>
      <c r="N22" s="146">
        <f t="shared" si="1"/>
        <v>0</v>
      </c>
      <c r="O22" s="146">
        <f t="shared" si="1"/>
        <v>0</v>
      </c>
      <c r="P22" s="146">
        <f t="shared" si="1"/>
        <v>0</v>
      </c>
      <c r="Q22" s="146">
        <f t="shared" si="1"/>
        <v>8362.25</v>
      </c>
    </row>
    <row r="23" spans="1:17" ht="15.75" thickBot="1">
      <c r="A23" s="205" t="s">
        <v>11</v>
      </c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</row>
    <row r="24" spans="1:17" ht="15.75" thickBot="1">
      <c r="A24" s="215"/>
      <c r="B24" s="216">
        <f aca="true" t="shared" si="2" ref="B24:Q24">B12+B22</f>
        <v>6854.3</v>
      </c>
      <c r="C24" s="216">
        <f t="shared" si="2"/>
        <v>1507.95</v>
      </c>
      <c r="D24" s="216">
        <f t="shared" si="2"/>
        <v>0</v>
      </c>
      <c r="E24" s="216">
        <f t="shared" si="2"/>
        <v>0</v>
      </c>
      <c r="F24" s="216">
        <f t="shared" si="2"/>
        <v>0</v>
      </c>
      <c r="G24" s="216">
        <f t="shared" si="2"/>
        <v>0</v>
      </c>
      <c r="H24" s="216">
        <f t="shared" si="2"/>
        <v>0</v>
      </c>
      <c r="I24" s="216">
        <f t="shared" si="2"/>
        <v>0</v>
      </c>
      <c r="J24" s="216">
        <f t="shared" si="2"/>
        <v>0</v>
      </c>
      <c r="K24" s="216">
        <f t="shared" si="2"/>
        <v>0</v>
      </c>
      <c r="L24" s="216">
        <f t="shared" si="2"/>
        <v>0</v>
      </c>
      <c r="M24" s="216">
        <f t="shared" si="2"/>
        <v>0</v>
      </c>
      <c r="N24" s="216">
        <f t="shared" si="2"/>
        <v>0</v>
      </c>
      <c r="O24" s="216">
        <f t="shared" si="2"/>
        <v>0</v>
      </c>
      <c r="P24" s="216">
        <f t="shared" si="2"/>
        <v>0</v>
      </c>
      <c r="Q24" s="209">
        <f t="shared" si="2"/>
        <v>8362.25</v>
      </c>
    </row>
    <row r="25" spans="1:17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.75">
      <c r="A26" t="s">
        <v>126</v>
      </c>
      <c r="B26" s="246">
        <v>23500</v>
      </c>
      <c r="C26" s="245">
        <v>5300</v>
      </c>
      <c r="D26" s="245"/>
      <c r="G26" s="245"/>
      <c r="H26" s="247"/>
      <c r="K26" s="245"/>
      <c r="L26" s="246"/>
      <c r="M26" s="246"/>
      <c r="O26" s="246"/>
      <c r="Q26" s="242">
        <f>B26+C26</f>
        <v>28800</v>
      </c>
    </row>
    <row r="28" spans="1:17" ht="12.75">
      <c r="A28" t="s">
        <v>127</v>
      </c>
      <c r="B28" s="57">
        <f>B26-B24</f>
        <v>16645.7</v>
      </c>
      <c r="C28" s="57">
        <f aca="true" t="shared" si="3" ref="C28:Q28">C26-C24</f>
        <v>3792.05</v>
      </c>
      <c r="D28" s="57">
        <f t="shared" si="3"/>
        <v>0</v>
      </c>
      <c r="E28" s="57">
        <f t="shared" si="3"/>
        <v>0</v>
      </c>
      <c r="F28" s="57">
        <f t="shared" si="3"/>
        <v>0</v>
      </c>
      <c r="G28" s="57">
        <f t="shared" si="3"/>
        <v>0</v>
      </c>
      <c r="H28" s="57">
        <f t="shared" si="3"/>
        <v>0</v>
      </c>
      <c r="I28" s="57">
        <f t="shared" si="3"/>
        <v>0</v>
      </c>
      <c r="J28" s="57">
        <f t="shared" si="3"/>
        <v>0</v>
      </c>
      <c r="K28" s="57">
        <f t="shared" si="3"/>
        <v>0</v>
      </c>
      <c r="L28" s="57">
        <f t="shared" si="3"/>
        <v>0</v>
      </c>
      <c r="M28" s="57">
        <f t="shared" si="3"/>
        <v>0</v>
      </c>
      <c r="N28" s="57">
        <f t="shared" si="3"/>
        <v>0</v>
      </c>
      <c r="O28" s="57">
        <f t="shared" si="3"/>
        <v>0</v>
      </c>
      <c r="P28" s="57">
        <f t="shared" si="3"/>
        <v>0</v>
      </c>
      <c r="Q28" s="57">
        <f t="shared" si="3"/>
        <v>20437.75</v>
      </c>
    </row>
    <row r="31" ht="12.75" customHeight="1"/>
    <row r="32" ht="12.75" customHeight="1"/>
    <row r="70" ht="12.75" customHeight="1"/>
    <row r="71" ht="12.75" customHeight="1"/>
    <row r="110" ht="12.75" customHeight="1"/>
    <row r="111" ht="12.75" customHeight="1"/>
    <row r="149" ht="12.75" customHeight="1"/>
    <row r="150" ht="12.75" customHeight="1"/>
  </sheetData>
  <sheetProtection/>
  <mergeCells count="11">
    <mergeCell ref="B9:P9"/>
    <mergeCell ref="Q9:Q10"/>
    <mergeCell ref="O1:Q1"/>
    <mergeCell ref="A2:D2"/>
    <mergeCell ref="O3:Q3"/>
    <mergeCell ref="A7:D7"/>
    <mergeCell ref="B5:C5"/>
    <mergeCell ref="F5:M5"/>
    <mergeCell ref="F6:M6"/>
    <mergeCell ref="A1:D1"/>
    <mergeCell ref="A9:A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4"/>
  <sheetViews>
    <sheetView workbookViewId="0" topLeftCell="A1">
      <selection activeCell="J12" sqref="J12"/>
    </sheetView>
  </sheetViews>
  <sheetFormatPr defaultColWidth="9.00390625" defaultRowHeight="12.75"/>
  <cols>
    <col min="1" max="1" width="18.75390625" style="0" customWidth="1"/>
    <col min="2" max="2" width="15.00390625" style="0" customWidth="1"/>
    <col min="3" max="4" width="11.125" style="0" customWidth="1"/>
    <col min="6" max="6" width="12.00390625" style="0" customWidth="1"/>
    <col min="8" max="8" width="9.00390625" style="0" customWidth="1"/>
    <col min="9" max="9" width="5.75390625" style="0" hidden="1" customWidth="1"/>
    <col min="10" max="10" width="11.625" style="0" customWidth="1"/>
    <col min="13" max="13" width="0.12890625" style="0" hidden="1" customWidth="1"/>
    <col min="14" max="14" width="0.6171875" style="0" hidden="1" customWidth="1"/>
    <col min="15" max="15" width="9.125" style="0" hidden="1" customWidth="1"/>
    <col min="16" max="16" width="0.2421875" style="0" hidden="1" customWidth="1"/>
    <col min="17" max="17" width="14.25390625" style="0" customWidth="1"/>
  </cols>
  <sheetData>
    <row r="1" spans="1:17" ht="13.5" thickBot="1">
      <c r="A1" s="44" t="s">
        <v>3</v>
      </c>
      <c r="B1" s="341" t="s">
        <v>4</v>
      </c>
      <c r="C1" s="342"/>
      <c r="D1" s="45"/>
      <c r="E1" s="45"/>
      <c r="F1" s="343" t="s">
        <v>5</v>
      </c>
      <c r="G1" s="343"/>
      <c r="H1" s="343"/>
      <c r="I1" s="343"/>
      <c r="J1" s="343"/>
      <c r="K1" s="343"/>
      <c r="L1" s="343"/>
      <c r="M1" s="343"/>
      <c r="N1" s="46"/>
      <c r="O1" s="46"/>
      <c r="P1" s="46"/>
      <c r="Q1" s="43"/>
    </row>
    <row r="2" spans="1:17" ht="16.5" thickBot="1">
      <c r="A2" s="14"/>
      <c r="B2" s="199"/>
      <c r="C2" s="107" t="s">
        <v>42</v>
      </c>
      <c r="D2" s="107"/>
      <c r="E2" s="108"/>
      <c r="F2" s="325">
        <v>43466</v>
      </c>
      <c r="G2" s="326"/>
      <c r="H2" s="326"/>
      <c r="I2" s="326"/>
      <c r="J2" s="326"/>
      <c r="K2" s="326"/>
      <c r="L2" s="326"/>
      <c r="M2" s="327"/>
      <c r="N2" s="46"/>
      <c r="O2" s="46"/>
      <c r="P2" s="46"/>
      <c r="Q2" s="43"/>
    </row>
    <row r="3" spans="1:17" ht="12.75">
      <c r="A3" s="344" t="s">
        <v>13</v>
      </c>
      <c r="B3" s="344"/>
      <c r="C3" s="344"/>
      <c r="D3" s="344"/>
      <c r="E3" s="42"/>
      <c r="F3" s="42"/>
      <c r="G3" s="42"/>
      <c r="H3" s="47"/>
      <c r="I3" s="47"/>
      <c r="J3" s="47"/>
      <c r="K3" s="47"/>
      <c r="L3" s="47"/>
      <c r="M3" s="47"/>
      <c r="N3" s="46"/>
      <c r="O3" s="46"/>
      <c r="P3" s="43"/>
      <c r="Q3" s="23"/>
    </row>
    <row r="4" spans="1:17" ht="12.75">
      <c r="A4" s="40" t="s">
        <v>6</v>
      </c>
      <c r="B4" s="41"/>
      <c r="C4" s="40"/>
      <c r="D4" s="40"/>
      <c r="E4" s="43"/>
      <c r="F4" s="43"/>
      <c r="G4" s="43"/>
      <c r="H4" s="48"/>
      <c r="I4" s="48"/>
      <c r="J4" s="48"/>
      <c r="K4" s="48"/>
      <c r="L4" s="48"/>
      <c r="M4" s="48"/>
      <c r="N4" s="46"/>
      <c r="O4" s="46"/>
      <c r="P4" s="46"/>
      <c r="Q4" s="23"/>
    </row>
    <row r="5" spans="1:17" ht="12.75">
      <c r="A5" s="338" t="s">
        <v>7</v>
      </c>
      <c r="B5" s="339" t="s">
        <v>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 t="s">
        <v>9</v>
      </c>
    </row>
    <row r="6" spans="1:17" ht="12.75">
      <c r="A6" s="338"/>
      <c r="B6" s="20">
        <v>2111</v>
      </c>
      <c r="C6" s="20">
        <v>2120</v>
      </c>
      <c r="D6" s="20">
        <v>2210</v>
      </c>
      <c r="E6" s="20">
        <v>2220</v>
      </c>
      <c r="F6" s="20">
        <v>2230</v>
      </c>
      <c r="G6" s="20">
        <v>2240</v>
      </c>
      <c r="H6" s="20">
        <v>2800</v>
      </c>
      <c r="I6" s="20"/>
      <c r="J6" s="20">
        <v>2730</v>
      </c>
      <c r="K6" s="20">
        <v>2250</v>
      </c>
      <c r="L6" s="20">
        <v>2272</v>
      </c>
      <c r="M6" s="20">
        <v>2273</v>
      </c>
      <c r="N6" s="20"/>
      <c r="O6" s="20">
        <v>2275</v>
      </c>
      <c r="P6" s="49" t="s">
        <v>12</v>
      </c>
      <c r="Q6" s="340"/>
    </row>
    <row r="7" spans="1:17" ht="13.5" thickBo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16</v>
      </c>
      <c r="P7" s="87">
        <v>17</v>
      </c>
      <c r="Q7" s="87">
        <v>18</v>
      </c>
    </row>
    <row r="8" spans="1:17" ht="15.75" thickBot="1">
      <c r="A8" s="99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70">
        <f>SUM(B8:P8)</f>
        <v>0</v>
      </c>
    </row>
    <row r="9" spans="1:17" ht="12.75">
      <c r="A9" s="244" t="s">
        <v>60</v>
      </c>
      <c r="B9">
        <f>'1162Кілія'!B9+' Ш'!B9</f>
        <v>13643.6</v>
      </c>
      <c r="C9" s="74">
        <f>'1162Кілія'!C9+' Ш'!C9</f>
        <v>3042.07</v>
      </c>
      <c r="D9" s="74"/>
      <c r="E9" s="74"/>
      <c r="F9" s="74"/>
      <c r="G9" s="168"/>
      <c r="H9" s="74"/>
      <c r="I9" s="74"/>
      <c r="J9" s="74"/>
      <c r="K9" s="74"/>
      <c r="L9" s="74"/>
      <c r="M9" s="74"/>
      <c r="N9" s="74"/>
      <c r="O9" s="74"/>
      <c r="P9" s="74"/>
      <c r="Q9" s="72">
        <f>SUM(A9:P9)</f>
        <v>16685.670000000002</v>
      </c>
    </row>
    <row r="10" spans="1:17" ht="12.75">
      <c r="A10" s="237" t="s">
        <v>68</v>
      </c>
      <c r="B10" s="66"/>
      <c r="C10" s="66"/>
      <c r="D10" s="66">
        <f>'1162Кілія'!D10+' Ш'!D10</f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179">
        <f aca="true" t="shared" si="0" ref="Q10:Q16">SUM(B10:P10)</f>
        <v>0</v>
      </c>
    </row>
    <row r="11" spans="1:17" ht="12.75">
      <c r="A11" s="64" t="s">
        <v>69</v>
      </c>
      <c r="B11" s="66"/>
      <c r="C11" s="66"/>
      <c r="D11" s="66"/>
      <c r="E11" s="66"/>
      <c r="F11" s="66"/>
      <c r="G11" s="66"/>
      <c r="H11" s="66"/>
      <c r="I11" s="66"/>
      <c r="J11" s="66">
        <f>'1162Кілія'!J11+' Ш'!J11</f>
        <v>3000</v>
      </c>
      <c r="K11" s="66"/>
      <c r="L11" s="66"/>
      <c r="M11" s="66"/>
      <c r="N11" s="66"/>
      <c r="O11" s="66"/>
      <c r="P11" s="66"/>
      <c r="Q11" s="179">
        <f t="shared" si="0"/>
        <v>3000</v>
      </c>
    </row>
    <row r="12" spans="1:17" ht="12.75">
      <c r="A12" s="64" t="s">
        <v>87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179">
        <f t="shared" si="0"/>
        <v>0</v>
      </c>
    </row>
    <row r="13" spans="1:17" ht="12.75">
      <c r="A13" s="64" t="s">
        <v>97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79">
        <f t="shared" si="0"/>
        <v>0</v>
      </c>
    </row>
    <row r="14" spans="1:17" ht="12.75">
      <c r="A14" s="30" t="s">
        <v>100</v>
      </c>
      <c r="B14" s="65"/>
      <c r="C14" s="66"/>
      <c r="D14" s="66"/>
      <c r="E14" s="66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79">
        <f t="shared" si="0"/>
        <v>0</v>
      </c>
    </row>
    <row r="15" spans="1:17" ht="12.75">
      <c r="A15" s="238"/>
      <c r="B15" s="142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ht="13.5" thickBot="1">
      <c r="A16" s="241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79">
        <f t="shared" si="0"/>
        <v>0</v>
      </c>
    </row>
    <row r="17" spans="1:17" ht="15" thickBot="1">
      <c r="A17" s="145" t="s">
        <v>53</v>
      </c>
      <c r="B17" s="146">
        <f aca="true" t="shared" si="1" ref="B17:Q17">SUM(B9:B16)</f>
        <v>13643.6</v>
      </c>
      <c r="C17" s="146">
        <f t="shared" si="1"/>
        <v>3042.07</v>
      </c>
      <c r="D17" s="146">
        <f t="shared" si="1"/>
        <v>0</v>
      </c>
      <c r="E17" s="146">
        <f t="shared" si="1"/>
        <v>0</v>
      </c>
      <c r="F17" s="146">
        <f t="shared" si="1"/>
        <v>0</v>
      </c>
      <c r="G17" s="146">
        <f t="shared" si="1"/>
        <v>0</v>
      </c>
      <c r="H17" s="146">
        <f t="shared" si="1"/>
        <v>0</v>
      </c>
      <c r="I17" s="146">
        <f t="shared" si="1"/>
        <v>0</v>
      </c>
      <c r="J17" s="278">
        <f t="shared" si="1"/>
        <v>3000</v>
      </c>
      <c r="K17" s="146">
        <f t="shared" si="1"/>
        <v>0</v>
      </c>
      <c r="L17" s="146">
        <f t="shared" si="1"/>
        <v>0</v>
      </c>
      <c r="M17" s="146">
        <f t="shared" si="1"/>
        <v>0</v>
      </c>
      <c r="N17" s="146">
        <f t="shared" si="1"/>
        <v>0</v>
      </c>
      <c r="O17" s="146">
        <f t="shared" si="1"/>
        <v>0</v>
      </c>
      <c r="P17" s="146">
        <f t="shared" si="1"/>
        <v>0</v>
      </c>
      <c r="Q17" s="147">
        <f t="shared" si="1"/>
        <v>19685.670000000002</v>
      </c>
    </row>
    <row r="18" spans="1:17" ht="13.5" thickBot="1">
      <c r="A18" s="90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8"/>
    </row>
    <row r="19" spans="1:17" ht="15.75" thickBot="1">
      <c r="A19" s="200" t="s">
        <v>11</v>
      </c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</row>
    <row r="20" spans="1:17" ht="15.75" thickBot="1">
      <c r="A20" s="204"/>
      <c r="B20" s="300">
        <f aca="true" t="shared" si="2" ref="B20:Q20">B8+B17</f>
        <v>13643.6</v>
      </c>
      <c r="C20" s="301">
        <f t="shared" si="2"/>
        <v>3042.07</v>
      </c>
      <c r="D20" s="301">
        <f t="shared" si="2"/>
        <v>0</v>
      </c>
      <c r="E20" s="301">
        <f t="shared" si="2"/>
        <v>0</v>
      </c>
      <c r="F20" s="301">
        <f t="shared" si="2"/>
        <v>0</v>
      </c>
      <c r="G20" s="301">
        <f t="shared" si="2"/>
        <v>0</v>
      </c>
      <c r="H20" s="301">
        <f t="shared" si="2"/>
        <v>0</v>
      </c>
      <c r="I20" s="301">
        <f t="shared" si="2"/>
        <v>0</v>
      </c>
      <c r="J20" s="301">
        <f t="shared" si="2"/>
        <v>3000</v>
      </c>
      <c r="K20" s="301">
        <f t="shared" si="2"/>
        <v>0</v>
      </c>
      <c r="L20" s="301">
        <f t="shared" si="2"/>
        <v>0</v>
      </c>
      <c r="M20" s="301">
        <f t="shared" si="2"/>
        <v>0</v>
      </c>
      <c r="N20" s="301">
        <f t="shared" si="2"/>
        <v>0</v>
      </c>
      <c r="O20" s="301">
        <f t="shared" si="2"/>
        <v>0</v>
      </c>
      <c r="P20" s="301">
        <f t="shared" si="2"/>
        <v>0</v>
      </c>
      <c r="Q20" s="302">
        <f t="shared" si="2"/>
        <v>19685.670000000002</v>
      </c>
    </row>
    <row r="21" spans="1:17" ht="12.75">
      <c r="A21" s="3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>
      <c r="A22" t="s">
        <v>55</v>
      </c>
      <c r="B22" s="303">
        <f>'1162Кілія'!B22+' Ш'!B22</f>
        <v>44200</v>
      </c>
      <c r="C22" s="303">
        <f>'1162Кілія'!C22+' Ш'!C22</f>
        <v>9900</v>
      </c>
      <c r="D22" s="303">
        <f>'1162Кілія'!D22+' Ш'!D22</f>
        <v>34000</v>
      </c>
      <c r="E22" s="303">
        <f>'1162Кілія'!E22+' Ш'!E22</f>
        <v>0</v>
      </c>
      <c r="F22" s="303">
        <f>'1162Кілія'!F22+' Ш'!F22</f>
        <v>0</v>
      </c>
      <c r="G22" s="303">
        <f>'1162Кілія'!G22+' Ш'!G22</f>
        <v>5300</v>
      </c>
      <c r="H22" s="303">
        <f>'1162Кілія'!H22+' Ш'!H22</f>
        <v>0</v>
      </c>
      <c r="I22" s="303">
        <f>'1162Кілія'!I22+' Ш'!I22</f>
        <v>0</v>
      </c>
      <c r="J22" s="303">
        <f>'1162Кілія'!J22+' Ш'!J22</f>
        <v>5000</v>
      </c>
      <c r="K22" s="303">
        <f>'1162Кілія'!K22+' Ш'!K22</f>
        <v>0</v>
      </c>
      <c r="L22" s="303">
        <f>'1162Кілія'!L22+' Ш'!L22</f>
        <v>0</v>
      </c>
      <c r="M22" s="310"/>
      <c r="N22" s="310"/>
      <c r="O22" s="310"/>
      <c r="P22" s="310"/>
      <c r="Q22" s="310">
        <f>SUM(B22:P22)</f>
        <v>98400</v>
      </c>
    </row>
    <row r="23" spans="2:17" ht="12.75"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</row>
    <row r="24" spans="1:17" ht="12.75">
      <c r="A24" t="s">
        <v>52</v>
      </c>
      <c r="B24" s="57">
        <f aca="true" t="shared" si="3" ref="B24:Q24">B22-B20</f>
        <v>30556.4</v>
      </c>
      <c r="C24" s="57">
        <f t="shared" si="3"/>
        <v>6857.93</v>
      </c>
      <c r="D24" s="57">
        <f t="shared" si="3"/>
        <v>34000</v>
      </c>
      <c r="E24" s="57">
        <f t="shared" si="3"/>
        <v>0</v>
      </c>
      <c r="F24" s="57">
        <f t="shared" si="3"/>
        <v>0</v>
      </c>
      <c r="G24" s="57">
        <f t="shared" si="3"/>
        <v>5300</v>
      </c>
      <c r="H24" s="57">
        <f t="shared" si="3"/>
        <v>0</v>
      </c>
      <c r="I24" s="57">
        <f t="shared" si="3"/>
        <v>0</v>
      </c>
      <c r="J24" s="57">
        <f t="shared" si="3"/>
        <v>2000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3"/>
        <v>0</v>
      </c>
      <c r="Q24" s="57">
        <f t="shared" si="3"/>
        <v>78714.33</v>
      </c>
    </row>
  </sheetData>
  <sheetProtection/>
  <mergeCells count="7">
    <mergeCell ref="Q5:Q6"/>
    <mergeCell ref="B1:C1"/>
    <mergeCell ref="F1:M1"/>
    <mergeCell ref="F2:M2"/>
    <mergeCell ref="A3:D3"/>
    <mergeCell ref="A5:A6"/>
    <mergeCell ref="B5:P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1"/>
  <sheetViews>
    <sheetView zoomScalePageLayoutView="0" workbookViewId="0" topLeftCell="A8">
      <selection activeCell="B30" sqref="B30:M31"/>
    </sheetView>
  </sheetViews>
  <sheetFormatPr defaultColWidth="9.00390625" defaultRowHeight="12.75"/>
  <cols>
    <col min="1" max="1" width="20.25390625" style="0" customWidth="1"/>
    <col min="2" max="2" width="12.125" style="0" customWidth="1"/>
    <col min="3" max="3" width="13.125" style="0" customWidth="1"/>
    <col min="4" max="4" width="11.25390625" style="0" customWidth="1"/>
    <col min="5" max="5" width="9.25390625" style="0" bestFit="1" customWidth="1"/>
    <col min="6" max="6" width="11.625" style="0" customWidth="1"/>
    <col min="7" max="7" width="9.25390625" style="0" bestFit="1" customWidth="1"/>
    <col min="8" max="8" width="10.75390625" style="0" customWidth="1"/>
    <col min="9" max="9" width="11.125" style="0" customWidth="1"/>
    <col min="10" max="10" width="9.25390625" style="0" bestFit="1" customWidth="1"/>
    <col min="11" max="11" width="11.00390625" style="0" customWidth="1"/>
    <col min="12" max="12" width="13.00390625" style="0" customWidth="1"/>
    <col min="13" max="13" width="12.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37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4"/>
      <c r="B6" s="119" t="s">
        <v>27</v>
      </c>
      <c r="C6" s="12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3" t="s">
        <v>7</v>
      </c>
      <c r="B9" s="314" t="s">
        <v>8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36" t="s">
        <v>9</v>
      </c>
    </row>
    <row r="10" spans="1:13" ht="12.75">
      <c r="A10" s="313"/>
      <c r="B10" s="34">
        <v>2111</v>
      </c>
      <c r="C10" s="34">
        <v>2120</v>
      </c>
      <c r="D10" s="34">
        <v>2210</v>
      </c>
      <c r="E10" s="34">
        <v>2220</v>
      </c>
      <c r="F10" s="34">
        <v>2230</v>
      </c>
      <c r="G10" s="34">
        <v>2240</v>
      </c>
      <c r="H10" s="34">
        <v>2800</v>
      </c>
      <c r="I10" s="34">
        <v>2250</v>
      </c>
      <c r="J10" s="34">
        <v>2272</v>
      </c>
      <c r="K10" s="34">
        <v>2273</v>
      </c>
      <c r="L10" s="34">
        <v>2275</v>
      </c>
      <c r="M10" s="336"/>
    </row>
    <row r="11" spans="1:13" ht="13.5" thickBot="1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11</v>
      </c>
      <c r="J11" s="120">
        <v>12</v>
      </c>
      <c r="K11" s="120">
        <v>13</v>
      </c>
      <c r="L11" s="120">
        <v>16</v>
      </c>
      <c r="M11" s="120">
        <v>18</v>
      </c>
    </row>
    <row r="12" spans="1:13" ht="13.5" thickBot="1">
      <c r="A12" s="121" t="s">
        <v>46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>
        <f aca="true" t="shared" si="0" ref="M12:M25">SUM(B12:L12)</f>
        <v>0</v>
      </c>
    </row>
    <row r="13" spans="1:13" ht="14.25">
      <c r="A13" s="54" t="s">
        <v>60</v>
      </c>
      <c r="B13" s="76">
        <v>100579.52</v>
      </c>
      <c r="C13" s="55">
        <v>25271.61</v>
      </c>
      <c r="D13" s="55"/>
      <c r="E13" s="55"/>
      <c r="F13" s="55"/>
      <c r="G13" s="53"/>
      <c r="H13" s="53"/>
      <c r="I13" s="53"/>
      <c r="J13" s="53"/>
      <c r="K13" s="53"/>
      <c r="L13" s="53"/>
      <c r="M13" s="72">
        <f t="shared" si="0"/>
        <v>125851.13</v>
      </c>
    </row>
    <row r="14" spans="1:13" ht="14.25">
      <c r="A14" s="54" t="s">
        <v>94</v>
      </c>
      <c r="B14" s="76"/>
      <c r="C14" s="55"/>
      <c r="D14" s="55"/>
      <c r="E14" s="55"/>
      <c r="F14" s="55"/>
      <c r="G14" s="53"/>
      <c r="H14" s="53"/>
      <c r="I14" s="53"/>
      <c r="J14" s="53"/>
      <c r="K14" s="53"/>
      <c r="L14" s="53"/>
      <c r="M14" s="72">
        <f t="shared" si="0"/>
        <v>0</v>
      </c>
    </row>
    <row r="15" spans="1:13" ht="14.25">
      <c r="A15" s="54" t="s">
        <v>59</v>
      </c>
      <c r="B15" s="266"/>
      <c r="C15" s="53"/>
      <c r="D15" s="53"/>
      <c r="E15" s="266"/>
      <c r="F15" s="266"/>
      <c r="G15" s="266"/>
      <c r="H15" s="53"/>
      <c r="I15" s="266"/>
      <c r="J15" s="266"/>
      <c r="K15" s="266"/>
      <c r="L15" s="266"/>
      <c r="M15" s="72">
        <f t="shared" si="0"/>
        <v>0</v>
      </c>
    </row>
    <row r="16" spans="1:13" ht="14.25">
      <c r="A16" s="54" t="s">
        <v>61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72">
        <f t="shared" si="0"/>
        <v>0</v>
      </c>
    </row>
    <row r="17" spans="1:13" ht="14.25">
      <c r="A17" s="265" t="s">
        <v>63</v>
      </c>
      <c r="B17" s="26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2">
        <f t="shared" si="0"/>
        <v>0</v>
      </c>
    </row>
    <row r="18" spans="1:13" ht="14.25">
      <c r="A18" s="54" t="s">
        <v>64</v>
      </c>
      <c r="B18" s="266"/>
      <c r="C18" s="53"/>
      <c r="D18" s="53"/>
      <c r="E18" s="53"/>
      <c r="F18" s="266"/>
      <c r="G18" s="53"/>
      <c r="H18" s="53"/>
      <c r="I18" s="53"/>
      <c r="J18" s="53"/>
      <c r="K18" s="53"/>
      <c r="L18" s="53"/>
      <c r="M18" s="72">
        <f t="shared" si="0"/>
        <v>0</v>
      </c>
    </row>
    <row r="19" spans="1:13" ht="14.25">
      <c r="A19" s="54" t="s">
        <v>74</v>
      </c>
      <c r="B19" s="26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72">
        <f t="shared" si="0"/>
        <v>0</v>
      </c>
    </row>
    <row r="20" spans="1:13" ht="14.25">
      <c r="A20" s="54" t="s">
        <v>114</v>
      </c>
      <c r="B20" s="266"/>
      <c r="C20" s="53"/>
      <c r="D20" s="53"/>
      <c r="E20" s="53"/>
      <c r="F20" s="266"/>
      <c r="G20" s="53"/>
      <c r="H20" s="53"/>
      <c r="I20" s="53"/>
      <c r="J20" s="53"/>
      <c r="K20" s="53"/>
      <c r="L20" s="53"/>
      <c r="M20" s="72">
        <f t="shared" si="0"/>
        <v>0</v>
      </c>
    </row>
    <row r="21" spans="1:13" ht="14.25">
      <c r="A21" s="54" t="s">
        <v>110</v>
      </c>
      <c r="B21" s="2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2">
        <f t="shared" si="0"/>
        <v>0</v>
      </c>
    </row>
    <row r="22" spans="1:13" ht="14.25">
      <c r="A22" s="267" t="s">
        <v>117</v>
      </c>
      <c r="B22" s="2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2">
        <f t="shared" si="0"/>
        <v>0</v>
      </c>
    </row>
    <row r="23" spans="1:13" ht="14.25">
      <c r="A23" s="30" t="s">
        <v>119</v>
      </c>
      <c r="B23" s="26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2">
        <f t="shared" si="0"/>
        <v>0</v>
      </c>
    </row>
    <row r="24" spans="1:13" ht="14.25">
      <c r="A24" s="54" t="s">
        <v>65</v>
      </c>
      <c r="B24" s="26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2">
        <f t="shared" si="0"/>
        <v>0</v>
      </c>
    </row>
    <row r="25" spans="1:13" ht="15" thickBot="1">
      <c r="A25" s="275" t="s">
        <v>72</v>
      </c>
      <c r="B25" s="26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72">
        <f t="shared" si="0"/>
        <v>0</v>
      </c>
    </row>
    <row r="26" spans="1:13" ht="13.5" thickBot="1">
      <c r="A26" s="114" t="s">
        <v>53</v>
      </c>
      <c r="B26" s="263">
        <f aca="true" t="shared" si="1" ref="B26:M26">SUM(B13:B25)</f>
        <v>100579.52</v>
      </c>
      <c r="C26" s="263">
        <f t="shared" si="1"/>
        <v>25271.61</v>
      </c>
      <c r="D26" s="263">
        <f t="shared" si="1"/>
        <v>0</v>
      </c>
      <c r="E26" s="263">
        <f t="shared" si="1"/>
        <v>0</v>
      </c>
      <c r="F26" s="263">
        <f t="shared" si="1"/>
        <v>0</v>
      </c>
      <c r="G26" s="263">
        <f t="shared" si="1"/>
        <v>0</v>
      </c>
      <c r="H26" s="263">
        <f t="shared" si="1"/>
        <v>0</v>
      </c>
      <c r="I26" s="263">
        <f t="shared" si="1"/>
        <v>0</v>
      </c>
      <c r="J26" s="263">
        <f t="shared" si="1"/>
        <v>0</v>
      </c>
      <c r="K26" s="263">
        <f t="shared" si="1"/>
        <v>0</v>
      </c>
      <c r="L26" s="263">
        <f t="shared" si="1"/>
        <v>0</v>
      </c>
      <c r="M26" s="84">
        <f t="shared" si="1"/>
        <v>125851.13</v>
      </c>
    </row>
    <row r="27" spans="1:13" ht="13.5" thickBot="1">
      <c r="A27" s="115" t="s">
        <v>28</v>
      </c>
      <c r="B27" s="264">
        <f aca="true" t="shared" si="2" ref="B27:M27">B12+B26</f>
        <v>100579.52</v>
      </c>
      <c r="C27" s="264">
        <f t="shared" si="2"/>
        <v>25271.61</v>
      </c>
      <c r="D27" s="264">
        <f t="shared" si="2"/>
        <v>0</v>
      </c>
      <c r="E27" s="264">
        <f t="shared" si="2"/>
        <v>0</v>
      </c>
      <c r="F27" s="264">
        <f t="shared" si="2"/>
        <v>0</v>
      </c>
      <c r="G27" s="264">
        <f t="shared" si="2"/>
        <v>0</v>
      </c>
      <c r="H27" s="264">
        <f t="shared" si="2"/>
        <v>0</v>
      </c>
      <c r="I27" s="264">
        <f t="shared" si="2"/>
        <v>0</v>
      </c>
      <c r="J27" s="264">
        <f t="shared" si="2"/>
        <v>0</v>
      </c>
      <c r="K27" s="264">
        <f t="shared" si="2"/>
        <v>0</v>
      </c>
      <c r="L27" s="264">
        <f t="shared" si="2"/>
        <v>0</v>
      </c>
      <c r="M27" s="124">
        <f t="shared" si="2"/>
        <v>125851.13</v>
      </c>
    </row>
    <row r="28" spans="1:13" ht="12.75">
      <c r="A28" s="91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t="s">
        <v>126</v>
      </c>
      <c r="B30" s="57">
        <v>311400</v>
      </c>
      <c r="C30" s="57">
        <v>74700</v>
      </c>
      <c r="D30" s="57">
        <v>6500</v>
      </c>
      <c r="E30" s="57">
        <v>1000</v>
      </c>
      <c r="F30" s="57">
        <v>42200</v>
      </c>
      <c r="G30" s="57">
        <v>9600</v>
      </c>
      <c r="H30" s="57"/>
      <c r="I30" s="57">
        <v>2200</v>
      </c>
      <c r="J30" s="57">
        <v>4800</v>
      </c>
      <c r="K30" s="57">
        <v>36400</v>
      </c>
      <c r="L30" s="57">
        <v>60000</v>
      </c>
      <c r="M30" s="57">
        <f>B30+C30+D30+E30+F30+G30+H30+I30+J30+K30+L30</f>
        <v>548800</v>
      </c>
    </row>
    <row r="31" spans="1:13" ht="12.75">
      <c r="A31" t="s">
        <v>127</v>
      </c>
      <c r="B31" s="57">
        <f>B30-B27</f>
        <v>210820.47999999998</v>
      </c>
      <c r="C31" s="57">
        <f aca="true" t="shared" si="3" ref="C31:M31">C30-C27</f>
        <v>49428.39</v>
      </c>
      <c r="D31" s="57">
        <f t="shared" si="3"/>
        <v>6500</v>
      </c>
      <c r="E31" s="57">
        <f t="shared" si="3"/>
        <v>1000</v>
      </c>
      <c r="F31" s="57">
        <f t="shared" si="3"/>
        <v>42200</v>
      </c>
      <c r="G31" s="57">
        <f t="shared" si="3"/>
        <v>9600</v>
      </c>
      <c r="H31" s="57">
        <f t="shared" si="3"/>
        <v>0</v>
      </c>
      <c r="I31" s="57">
        <f t="shared" si="3"/>
        <v>2200</v>
      </c>
      <c r="J31" s="57">
        <f t="shared" si="3"/>
        <v>4800</v>
      </c>
      <c r="K31" s="57">
        <f t="shared" si="3"/>
        <v>36400</v>
      </c>
      <c r="L31" s="57">
        <f t="shared" si="3"/>
        <v>60000</v>
      </c>
      <c r="M31" s="57">
        <f t="shared" si="3"/>
        <v>422948.87</v>
      </c>
    </row>
  </sheetData>
  <sheetProtection/>
  <mergeCells count="11">
    <mergeCell ref="A9:A10"/>
    <mergeCell ref="B9:L9"/>
    <mergeCell ref="M9:M10"/>
    <mergeCell ref="B5:C5"/>
    <mergeCell ref="F5:K5"/>
    <mergeCell ref="A7:D7"/>
    <mergeCell ref="F6:M6"/>
    <mergeCell ref="A1:D1"/>
    <mergeCell ref="L1:M1"/>
    <mergeCell ref="A2:D2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4"/>
  <sheetViews>
    <sheetView workbookViewId="0" topLeftCell="A1">
      <selection activeCell="J31" sqref="J31"/>
    </sheetView>
  </sheetViews>
  <sheetFormatPr defaultColWidth="9.00390625" defaultRowHeight="12.75"/>
  <cols>
    <col min="1" max="1" width="18.75390625" style="0" customWidth="1"/>
    <col min="2" max="2" width="15.00390625" style="0" customWidth="1"/>
    <col min="3" max="4" width="11.125" style="0" customWidth="1"/>
    <col min="6" max="6" width="12.00390625" style="0" customWidth="1"/>
    <col min="8" max="8" width="9.00390625" style="0" customWidth="1"/>
    <col min="9" max="9" width="5.75390625" style="0" hidden="1" customWidth="1"/>
    <col min="10" max="10" width="11.625" style="0" customWidth="1"/>
    <col min="13" max="13" width="0.12890625" style="0" hidden="1" customWidth="1"/>
    <col min="14" max="14" width="0.6171875" style="0" hidden="1" customWidth="1"/>
    <col min="15" max="15" width="9.125" style="0" hidden="1" customWidth="1"/>
    <col min="16" max="16" width="0.2421875" style="0" hidden="1" customWidth="1"/>
    <col min="17" max="17" width="14.25390625" style="0" customWidth="1"/>
  </cols>
  <sheetData>
    <row r="1" spans="1:17" ht="13.5" thickBot="1">
      <c r="A1" s="44" t="s">
        <v>3</v>
      </c>
      <c r="B1" s="341" t="s">
        <v>4</v>
      </c>
      <c r="C1" s="342"/>
      <c r="D1" s="45"/>
      <c r="E1" s="45"/>
      <c r="F1" s="343" t="s">
        <v>5</v>
      </c>
      <c r="G1" s="343"/>
      <c r="H1" s="343"/>
      <c r="I1" s="343"/>
      <c r="J1" s="343"/>
      <c r="K1" s="343"/>
      <c r="L1" s="343"/>
      <c r="M1" s="343"/>
      <c r="N1" s="46"/>
      <c r="O1" s="46"/>
      <c r="P1" s="46"/>
      <c r="Q1" s="43"/>
    </row>
    <row r="2" spans="1:17" ht="16.5" thickBot="1">
      <c r="A2" s="14"/>
      <c r="B2" s="199"/>
      <c r="C2" s="107" t="s">
        <v>42</v>
      </c>
      <c r="D2" s="107"/>
      <c r="E2" s="108"/>
      <c r="F2" s="325">
        <v>43466</v>
      </c>
      <c r="G2" s="326"/>
      <c r="H2" s="326"/>
      <c r="I2" s="326"/>
      <c r="J2" s="326"/>
      <c r="K2" s="326"/>
      <c r="L2" s="326"/>
      <c r="M2" s="327"/>
      <c r="N2" s="46"/>
      <c r="O2" s="46"/>
      <c r="P2" s="46"/>
      <c r="Q2" s="43"/>
    </row>
    <row r="3" spans="1:17" ht="12.75">
      <c r="A3" s="344" t="s">
        <v>13</v>
      </c>
      <c r="B3" s="344"/>
      <c r="C3" s="344"/>
      <c r="D3" s="344"/>
      <c r="E3" s="42"/>
      <c r="F3" s="42"/>
      <c r="G3" s="42"/>
      <c r="H3" s="47"/>
      <c r="I3" s="47"/>
      <c r="J3" s="47"/>
      <c r="K3" s="47"/>
      <c r="L3" s="47"/>
      <c r="M3" s="47"/>
      <c r="N3" s="46"/>
      <c r="O3" s="46"/>
      <c r="P3" s="43"/>
      <c r="Q3" s="23"/>
    </row>
    <row r="4" spans="1:17" ht="12.75">
      <c r="A4" s="40" t="s">
        <v>6</v>
      </c>
      <c r="B4" s="41"/>
      <c r="C4" s="40"/>
      <c r="D4" s="40"/>
      <c r="E4" s="43"/>
      <c r="F4" s="43"/>
      <c r="G4" s="43"/>
      <c r="H4" s="48"/>
      <c r="I4" s="48"/>
      <c r="J4" s="48"/>
      <c r="K4" s="48"/>
      <c r="L4" s="48"/>
      <c r="M4" s="48"/>
      <c r="N4" s="46"/>
      <c r="O4" s="46"/>
      <c r="P4" s="46"/>
      <c r="Q4" s="23"/>
    </row>
    <row r="5" spans="1:17" ht="12.75">
      <c r="A5" s="338" t="s">
        <v>7</v>
      </c>
      <c r="B5" s="339" t="s">
        <v>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 t="s">
        <v>9</v>
      </c>
    </row>
    <row r="6" spans="1:17" ht="12.75">
      <c r="A6" s="338"/>
      <c r="B6" s="20">
        <v>2111</v>
      </c>
      <c r="C6" s="20">
        <v>2120</v>
      </c>
      <c r="D6" s="20">
        <v>2210</v>
      </c>
      <c r="E6" s="20">
        <v>2220</v>
      </c>
      <c r="F6" s="20">
        <v>2230</v>
      </c>
      <c r="G6" s="20">
        <v>2240</v>
      </c>
      <c r="H6" s="20">
        <v>2800</v>
      </c>
      <c r="I6" s="20"/>
      <c r="J6" s="20">
        <v>2730</v>
      </c>
      <c r="K6" s="20">
        <v>2250</v>
      </c>
      <c r="L6" s="20">
        <v>2272</v>
      </c>
      <c r="M6" s="20">
        <v>2273</v>
      </c>
      <c r="N6" s="20"/>
      <c r="O6" s="20">
        <v>2275</v>
      </c>
      <c r="P6" s="49" t="s">
        <v>12</v>
      </c>
      <c r="Q6" s="340"/>
    </row>
    <row r="7" spans="1:17" ht="13.5" thickBo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16</v>
      </c>
      <c r="P7" s="87">
        <v>17</v>
      </c>
      <c r="Q7" s="87">
        <v>18</v>
      </c>
    </row>
    <row r="8" spans="1:17" ht="15.75" thickBot="1">
      <c r="A8" s="99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70">
        <f>SUM(B8:P8)</f>
        <v>0</v>
      </c>
    </row>
    <row r="9" spans="1:17" ht="12.75">
      <c r="A9" s="244" t="s">
        <v>60</v>
      </c>
      <c r="B9">
        <v>6632.6</v>
      </c>
      <c r="C9" s="74">
        <v>1499.65</v>
      </c>
      <c r="D9" s="74"/>
      <c r="E9" s="74"/>
      <c r="F9" s="74"/>
      <c r="G9" s="168"/>
      <c r="H9" s="74"/>
      <c r="I9" s="74"/>
      <c r="J9" s="74"/>
      <c r="K9" s="74"/>
      <c r="L9" s="74"/>
      <c r="M9" s="74"/>
      <c r="N9" s="74"/>
      <c r="O9" s="74"/>
      <c r="P9" s="74"/>
      <c r="Q9" s="72">
        <f>SUM(A9:P9)</f>
        <v>8132.25</v>
      </c>
    </row>
    <row r="10" spans="1:17" ht="12.75">
      <c r="A10" s="237" t="s">
        <v>68</v>
      </c>
      <c r="B10" s="66"/>
      <c r="C10" s="66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179">
        <f aca="true" t="shared" si="0" ref="Q10:Q16">SUM(B10:P10)</f>
        <v>0</v>
      </c>
    </row>
    <row r="11" spans="1:17" ht="12.75">
      <c r="A11" s="64" t="s">
        <v>69</v>
      </c>
      <c r="B11" s="66"/>
      <c r="C11" s="66"/>
      <c r="D11" s="66"/>
      <c r="E11" s="66"/>
      <c r="F11" s="66"/>
      <c r="G11" s="66"/>
      <c r="H11" s="66"/>
      <c r="I11" s="66"/>
      <c r="J11" s="66">
        <v>3000</v>
      </c>
      <c r="K11" s="66"/>
      <c r="L11" s="66"/>
      <c r="M11" s="66"/>
      <c r="N11" s="66"/>
      <c r="O11" s="66"/>
      <c r="P11" s="66"/>
      <c r="Q11" s="179">
        <f t="shared" si="0"/>
        <v>3000</v>
      </c>
    </row>
    <row r="12" spans="1:17" ht="12.75">
      <c r="A12" s="64" t="s">
        <v>87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179">
        <f t="shared" si="0"/>
        <v>0</v>
      </c>
    </row>
    <row r="13" spans="1:17" ht="12.75">
      <c r="A13" s="64" t="s">
        <v>97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79">
        <f t="shared" si="0"/>
        <v>0</v>
      </c>
    </row>
    <row r="14" spans="1:17" ht="12.75">
      <c r="A14" s="30" t="s">
        <v>100</v>
      </c>
      <c r="B14" s="65"/>
      <c r="C14" s="66"/>
      <c r="D14" s="66"/>
      <c r="E14" s="66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79">
        <f t="shared" si="0"/>
        <v>0</v>
      </c>
    </row>
    <row r="15" spans="1:17" ht="12.75">
      <c r="A15" s="238"/>
      <c r="B15" s="142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ht="13.5" thickBot="1">
      <c r="A16" s="241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79">
        <f t="shared" si="0"/>
        <v>0</v>
      </c>
    </row>
    <row r="17" spans="1:17" ht="15" thickBot="1">
      <c r="A17" s="145" t="s">
        <v>53</v>
      </c>
      <c r="B17" s="146">
        <f aca="true" t="shared" si="1" ref="B17:Q17">SUM(B9:B16)</f>
        <v>6632.6</v>
      </c>
      <c r="C17" s="146">
        <f t="shared" si="1"/>
        <v>1499.65</v>
      </c>
      <c r="D17" s="146">
        <f t="shared" si="1"/>
        <v>0</v>
      </c>
      <c r="E17" s="146">
        <f t="shared" si="1"/>
        <v>0</v>
      </c>
      <c r="F17" s="146">
        <f t="shared" si="1"/>
        <v>0</v>
      </c>
      <c r="G17" s="146">
        <f t="shared" si="1"/>
        <v>0</v>
      </c>
      <c r="H17" s="146">
        <f t="shared" si="1"/>
        <v>0</v>
      </c>
      <c r="I17" s="146">
        <f t="shared" si="1"/>
        <v>0</v>
      </c>
      <c r="J17" s="278">
        <f t="shared" si="1"/>
        <v>3000</v>
      </c>
      <c r="K17" s="146">
        <f t="shared" si="1"/>
        <v>0</v>
      </c>
      <c r="L17" s="146">
        <f t="shared" si="1"/>
        <v>0</v>
      </c>
      <c r="M17" s="146">
        <f t="shared" si="1"/>
        <v>0</v>
      </c>
      <c r="N17" s="146">
        <f t="shared" si="1"/>
        <v>0</v>
      </c>
      <c r="O17" s="146">
        <f t="shared" si="1"/>
        <v>0</v>
      </c>
      <c r="P17" s="146">
        <f t="shared" si="1"/>
        <v>0</v>
      </c>
      <c r="Q17" s="147">
        <f t="shared" si="1"/>
        <v>11132.25</v>
      </c>
    </row>
    <row r="18" spans="1:17" ht="13.5" thickBot="1">
      <c r="A18" s="90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8"/>
    </row>
    <row r="19" spans="1:17" ht="15.75" thickBot="1">
      <c r="A19" s="200" t="s">
        <v>11</v>
      </c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</row>
    <row r="20" spans="1:17" ht="15.75" thickBot="1">
      <c r="A20" s="204"/>
      <c r="B20" s="300">
        <f aca="true" t="shared" si="2" ref="B20:Q20">B8+B17</f>
        <v>6632.6</v>
      </c>
      <c r="C20" s="301">
        <f t="shared" si="2"/>
        <v>1499.65</v>
      </c>
      <c r="D20" s="301">
        <f t="shared" si="2"/>
        <v>0</v>
      </c>
      <c r="E20" s="301">
        <f t="shared" si="2"/>
        <v>0</v>
      </c>
      <c r="F20" s="301">
        <f t="shared" si="2"/>
        <v>0</v>
      </c>
      <c r="G20" s="301">
        <f t="shared" si="2"/>
        <v>0</v>
      </c>
      <c r="H20" s="301">
        <f t="shared" si="2"/>
        <v>0</v>
      </c>
      <c r="I20" s="301">
        <f t="shared" si="2"/>
        <v>0</v>
      </c>
      <c r="J20" s="301">
        <f t="shared" si="2"/>
        <v>3000</v>
      </c>
      <c r="K20" s="301">
        <f t="shared" si="2"/>
        <v>0</v>
      </c>
      <c r="L20" s="301">
        <f t="shared" si="2"/>
        <v>0</v>
      </c>
      <c r="M20" s="301">
        <f t="shared" si="2"/>
        <v>0</v>
      </c>
      <c r="N20" s="301">
        <f t="shared" si="2"/>
        <v>0</v>
      </c>
      <c r="O20" s="301">
        <f t="shared" si="2"/>
        <v>0</v>
      </c>
      <c r="P20" s="301">
        <f t="shared" si="2"/>
        <v>0</v>
      </c>
      <c r="Q20" s="302">
        <f t="shared" si="2"/>
        <v>11132.25</v>
      </c>
    </row>
    <row r="21" spans="1:17" ht="12.75">
      <c r="A21" s="3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>
      <c r="A22" t="s">
        <v>126</v>
      </c>
      <c r="B22" s="303">
        <v>22200</v>
      </c>
      <c r="C22" s="303">
        <v>4900</v>
      </c>
      <c r="D22" s="303">
        <v>19000</v>
      </c>
      <c r="E22" s="310"/>
      <c r="F22" s="305"/>
      <c r="G22" s="303">
        <v>2900</v>
      </c>
      <c r="H22" s="310"/>
      <c r="I22" s="310"/>
      <c r="J22" s="306">
        <v>4300</v>
      </c>
      <c r="K22" s="310"/>
      <c r="L22" s="310"/>
      <c r="M22" s="310"/>
      <c r="N22" s="310"/>
      <c r="O22" s="310"/>
      <c r="P22" s="310"/>
      <c r="Q22" s="310">
        <f>SUM(B22:P22)</f>
        <v>53300</v>
      </c>
    </row>
    <row r="23" spans="2:17" ht="12.75"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</row>
    <row r="24" spans="1:17" ht="12.75">
      <c r="A24" t="s">
        <v>52</v>
      </c>
      <c r="B24" s="57">
        <f aca="true" t="shared" si="3" ref="B24:Q24">B22-B20</f>
        <v>15567.4</v>
      </c>
      <c r="C24" s="57">
        <f t="shared" si="3"/>
        <v>3400.35</v>
      </c>
      <c r="D24" s="57">
        <f t="shared" si="3"/>
        <v>19000</v>
      </c>
      <c r="E24" s="57">
        <f t="shared" si="3"/>
        <v>0</v>
      </c>
      <c r="F24" s="57">
        <f t="shared" si="3"/>
        <v>0</v>
      </c>
      <c r="G24" s="57">
        <f t="shared" si="3"/>
        <v>2900</v>
      </c>
      <c r="H24" s="57">
        <f t="shared" si="3"/>
        <v>0</v>
      </c>
      <c r="I24" s="57">
        <f t="shared" si="3"/>
        <v>0</v>
      </c>
      <c r="J24" s="57">
        <f t="shared" si="3"/>
        <v>1300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3"/>
        <v>0</v>
      </c>
      <c r="Q24" s="57">
        <f t="shared" si="3"/>
        <v>42167.75</v>
      </c>
    </row>
  </sheetData>
  <sheetProtection/>
  <mergeCells count="7">
    <mergeCell ref="Q5:Q6"/>
    <mergeCell ref="B1:C1"/>
    <mergeCell ref="F1:M1"/>
    <mergeCell ref="F2:M2"/>
    <mergeCell ref="A3:D3"/>
    <mergeCell ref="A5:A6"/>
    <mergeCell ref="B5:P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8.75390625" style="0" customWidth="1"/>
    <col min="2" max="2" width="15.00390625" style="0" customWidth="1"/>
    <col min="3" max="4" width="11.125" style="0" customWidth="1"/>
    <col min="6" max="6" width="12.00390625" style="0" customWidth="1"/>
    <col min="8" max="8" width="9.00390625" style="0" customWidth="1"/>
    <col min="9" max="9" width="5.75390625" style="0" hidden="1" customWidth="1"/>
    <col min="10" max="10" width="11.625" style="0" customWidth="1"/>
    <col min="13" max="13" width="0.12890625" style="0" hidden="1" customWidth="1"/>
    <col min="14" max="14" width="0.6171875" style="0" hidden="1" customWidth="1"/>
    <col min="15" max="15" width="9.125" style="0" hidden="1" customWidth="1"/>
    <col min="16" max="16" width="0.2421875" style="0" hidden="1" customWidth="1"/>
    <col min="17" max="17" width="14.25390625" style="0" customWidth="1"/>
  </cols>
  <sheetData>
    <row r="1" spans="1:17" ht="13.5" thickBot="1">
      <c r="A1" s="44" t="s">
        <v>3</v>
      </c>
      <c r="B1" s="341" t="s">
        <v>4</v>
      </c>
      <c r="C1" s="342"/>
      <c r="D1" s="45"/>
      <c r="E1" s="45"/>
      <c r="F1" s="343" t="s">
        <v>5</v>
      </c>
      <c r="G1" s="343"/>
      <c r="H1" s="343"/>
      <c r="I1" s="343"/>
      <c r="J1" s="343"/>
      <c r="K1" s="343"/>
      <c r="L1" s="343"/>
      <c r="M1" s="343"/>
      <c r="N1" s="46"/>
      <c r="O1" s="46"/>
      <c r="P1" s="46"/>
      <c r="Q1" s="43"/>
    </row>
    <row r="2" spans="1:17" ht="16.5" thickBot="1">
      <c r="A2" s="14"/>
      <c r="B2" s="199"/>
      <c r="C2" s="107" t="s">
        <v>42</v>
      </c>
      <c r="D2" s="107"/>
      <c r="E2" s="108"/>
      <c r="F2" s="325">
        <v>43466</v>
      </c>
      <c r="G2" s="326"/>
      <c r="H2" s="326"/>
      <c r="I2" s="326"/>
      <c r="J2" s="326"/>
      <c r="K2" s="326"/>
      <c r="L2" s="326"/>
      <c r="M2" s="327"/>
      <c r="N2" s="46"/>
      <c r="O2" s="46"/>
      <c r="P2" s="46"/>
      <c r="Q2" s="43"/>
    </row>
    <row r="3" spans="1:17" ht="12.75">
      <c r="A3" s="344" t="s">
        <v>13</v>
      </c>
      <c r="B3" s="344"/>
      <c r="C3" s="344"/>
      <c r="D3" s="344"/>
      <c r="E3" s="42"/>
      <c r="F3" s="42"/>
      <c r="G3" s="42"/>
      <c r="H3" s="47"/>
      <c r="I3" s="47"/>
      <c r="J3" s="47"/>
      <c r="K3" s="47"/>
      <c r="L3" s="47"/>
      <c r="M3" s="47"/>
      <c r="N3" s="46"/>
      <c r="O3" s="46"/>
      <c r="P3" s="43"/>
      <c r="Q3" s="23"/>
    </row>
    <row r="4" spans="1:17" ht="12.75">
      <c r="A4" s="40" t="s">
        <v>6</v>
      </c>
      <c r="B4" s="41"/>
      <c r="C4" s="40"/>
      <c r="D4" s="40"/>
      <c r="E4" s="43"/>
      <c r="F4" s="43"/>
      <c r="G4" s="43"/>
      <c r="H4" s="48"/>
      <c r="I4" s="48"/>
      <c r="J4" s="48"/>
      <c r="K4" s="48"/>
      <c r="L4" s="48"/>
      <c r="M4" s="48"/>
      <c r="N4" s="46"/>
      <c r="O4" s="46"/>
      <c r="P4" s="46"/>
      <c r="Q4" s="23"/>
    </row>
    <row r="5" spans="1:17" ht="12.75">
      <c r="A5" s="338" t="s">
        <v>7</v>
      </c>
      <c r="B5" s="339" t="s">
        <v>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 t="s">
        <v>9</v>
      </c>
    </row>
    <row r="6" spans="1:17" ht="12.75">
      <c r="A6" s="338"/>
      <c r="B6" s="20">
        <v>2111</v>
      </c>
      <c r="C6" s="20">
        <v>2120</v>
      </c>
      <c r="D6" s="20">
        <v>2210</v>
      </c>
      <c r="E6" s="20">
        <v>2220</v>
      </c>
      <c r="F6" s="20">
        <v>2230</v>
      </c>
      <c r="G6" s="20">
        <v>2240</v>
      </c>
      <c r="H6" s="20">
        <v>2800</v>
      </c>
      <c r="I6" s="20"/>
      <c r="J6" s="20">
        <v>2730</v>
      </c>
      <c r="K6" s="20">
        <v>2250</v>
      </c>
      <c r="L6" s="20">
        <v>2272</v>
      </c>
      <c r="M6" s="20">
        <v>2273</v>
      </c>
      <c r="N6" s="20"/>
      <c r="O6" s="20">
        <v>2275</v>
      </c>
      <c r="P6" s="49" t="s">
        <v>12</v>
      </c>
      <c r="Q6" s="340"/>
    </row>
    <row r="7" spans="1:17" ht="13.5" thickBo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16</v>
      </c>
      <c r="P7" s="87">
        <v>17</v>
      </c>
      <c r="Q7" s="87">
        <v>18</v>
      </c>
    </row>
    <row r="8" spans="1:17" ht="15.75" thickBot="1">
      <c r="A8" s="99" t="s">
        <v>48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70">
        <f>SUM(B8:P8)</f>
        <v>0</v>
      </c>
    </row>
    <row r="9" spans="1:17" ht="12.75">
      <c r="A9" s="244" t="s">
        <v>60</v>
      </c>
      <c r="B9">
        <v>7011</v>
      </c>
      <c r="C9" s="74">
        <v>1542.42</v>
      </c>
      <c r="D9" s="74"/>
      <c r="E9" s="74"/>
      <c r="F9" s="74"/>
      <c r="G9" s="168"/>
      <c r="H9" s="74"/>
      <c r="I9" s="74"/>
      <c r="J9" s="74"/>
      <c r="K9" s="74"/>
      <c r="L9" s="74"/>
      <c r="M9" s="74"/>
      <c r="N9" s="74"/>
      <c r="O9" s="74"/>
      <c r="P9" s="74"/>
      <c r="Q9" s="72">
        <f>SUM(A9:P9)</f>
        <v>8553.42</v>
      </c>
    </row>
    <row r="10" spans="1:17" ht="12.75">
      <c r="A10" s="237" t="s">
        <v>68</v>
      </c>
      <c r="B10" s="66"/>
      <c r="C10" s="66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179">
        <f aca="true" t="shared" si="0" ref="Q10:Q16">SUM(B10:P10)</f>
        <v>0</v>
      </c>
    </row>
    <row r="11" spans="1:17" ht="12.75">
      <c r="A11" s="64" t="s">
        <v>69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79">
        <f t="shared" si="0"/>
        <v>0</v>
      </c>
    </row>
    <row r="12" spans="1:17" ht="12.75">
      <c r="A12" s="64" t="s">
        <v>87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179">
        <f t="shared" si="0"/>
        <v>0</v>
      </c>
    </row>
    <row r="13" spans="1:17" ht="12.75">
      <c r="A13" s="64" t="s">
        <v>97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79">
        <f t="shared" si="0"/>
        <v>0</v>
      </c>
    </row>
    <row r="14" spans="1:17" ht="12.75">
      <c r="A14" s="30" t="s">
        <v>100</v>
      </c>
      <c r="B14" s="65"/>
      <c r="C14" s="66"/>
      <c r="D14" s="66"/>
      <c r="E14" s="66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79">
        <f t="shared" si="0"/>
        <v>0</v>
      </c>
    </row>
    <row r="15" spans="1:17" ht="12.75">
      <c r="A15" s="238"/>
      <c r="B15" s="142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ht="13.5" thickBot="1">
      <c r="A16" s="241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79">
        <f t="shared" si="0"/>
        <v>0</v>
      </c>
    </row>
    <row r="17" spans="1:17" ht="15" thickBot="1">
      <c r="A17" s="145" t="s">
        <v>53</v>
      </c>
      <c r="B17" s="146">
        <f>SUM(B9:B16)</f>
        <v>7011</v>
      </c>
      <c r="C17" s="146">
        <f aca="true" t="shared" si="1" ref="C17:Q17">SUM(C9:C16)</f>
        <v>1542.42</v>
      </c>
      <c r="D17" s="146">
        <f t="shared" si="1"/>
        <v>0</v>
      </c>
      <c r="E17" s="146">
        <f t="shared" si="1"/>
        <v>0</v>
      </c>
      <c r="F17" s="146">
        <f t="shared" si="1"/>
        <v>0</v>
      </c>
      <c r="G17" s="146">
        <f t="shared" si="1"/>
        <v>0</v>
      </c>
      <c r="H17" s="146">
        <f t="shared" si="1"/>
        <v>0</v>
      </c>
      <c r="I17" s="146">
        <f t="shared" si="1"/>
        <v>0</v>
      </c>
      <c r="J17" s="278">
        <f t="shared" si="1"/>
        <v>0</v>
      </c>
      <c r="K17" s="146">
        <f t="shared" si="1"/>
        <v>0</v>
      </c>
      <c r="L17" s="146">
        <f t="shared" si="1"/>
        <v>0</v>
      </c>
      <c r="M17" s="146">
        <f t="shared" si="1"/>
        <v>0</v>
      </c>
      <c r="N17" s="146">
        <f t="shared" si="1"/>
        <v>0</v>
      </c>
      <c r="O17" s="146">
        <f t="shared" si="1"/>
        <v>0</v>
      </c>
      <c r="P17" s="146">
        <f t="shared" si="1"/>
        <v>0</v>
      </c>
      <c r="Q17" s="147">
        <f t="shared" si="1"/>
        <v>8553.42</v>
      </c>
    </row>
    <row r="18" spans="1:17" ht="13.5" thickBot="1">
      <c r="A18" s="90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8"/>
    </row>
    <row r="19" spans="1:17" ht="15.75" thickBot="1">
      <c r="A19" s="200" t="s">
        <v>11</v>
      </c>
      <c r="B19" s="20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</row>
    <row r="20" spans="1:17" ht="15.75" thickBot="1">
      <c r="A20" s="204"/>
      <c r="B20" s="300">
        <f aca="true" t="shared" si="2" ref="B20:Q20">B8+B17</f>
        <v>7011</v>
      </c>
      <c r="C20" s="301">
        <f t="shared" si="2"/>
        <v>1542.42</v>
      </c>
      <c r="D20" s="301">
        <f t="shared" si="2"/>
        <v>0</v>
      </c>
      <c r="E20" s="301">
        <f t="shared" si="2"/>
        <v>0</v>
      </c>
      <c r="F20" s="301">
        <f t="shared" si="2"/>
        <v>0</v>
      </c>
      <c r="G20" s="301">
        <f t="shared" si="2"/>
        <v>0</v>
      </c>
      <c r="H20" s="301">
        <f t="shared" si="2"/>
        <v>0</v>
      </c>
      <c r="I20" s="301">
        <f t="shared" si="2"/>
        <v>0</v>
      </c>
      <c r="J20" s="301">
        <f t="shared" si="2"/>
        <v>0</v>
      </c>
      <c r="K20" s="301">
        <f t="shared" si="2"/>
        <v>0</v>
      </c>
      <c r="L20" s="301">
        <f t="shared" si="2"/>
        <v>0</v>
      </c>
      <c r="M20" s="301">
        <f t="shared" si="2"/>
        <v>0</v>
      </c>
      <c r="N20" s="301">
        <f t="shared" si="2"/>
        <v>0</v>
      </c>
      <c r="O20" s="301">
        <f t="shared" si="2"/>
        <v>0</v>
      </c>
      <c r="P20" s="301">
        <f t="shared" si="2"/>
        <v>0</v>
      </c>
      <c r="Q20" s="302">
        <f t="shared" si="2"/>
        <v>8553.42</v>
      </c>
    </row>
    <row r="21" spans="1:17" ht="12.75">
      <c r="A21" s="3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>
      <c r="A22" t="s">
        <v>55</v>
      </c>
      <c r="B22" s="303">
        <v>22000</v>
      </c>
      <c r="C22" s="303">
        <v>5000</v>
      </c>
      <c r="D22" s="303">
        <v>15000</v>
      </c>
      <c r="E22" s="304"/>
      <c r="F22" s="305"/>
      <c r="G22" s="303">
        <v>2400</v>
      </c>
      <c r="H22" s="304"/>
      <c r="I22" s="304"/>
      <c r="J22" s="306">
        <v>700</v>
      </c>
      <c r="K22" s="304"/>
      <c r="L22" s="304"/>
      <c r="M22" s="304"/>
      <c r="N22" s="304"/>
      <c r="O22" s="304"/>
      <c r="P22" s="304"/>
      <c r="Q22" s="304">
        <f>SUM(B22:P22)</f>
        <v>45100</v>
      </c>
    </row>
    <row r="23" spans="2:17" ht="12.75"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</row>
    <row r="24" spans="1:17" ht="12.75">
      <c r="A24" t="s">
        <v>52</v>
      </c>
      <c r="B24" s="57">
        <f>B22-B20</f>
        <v>14989</v>
      </c>
      <c r="C24" s="57">
        <f aca="true" t="shared" si="3" ref="C24:Q24">C22-C20</f>
        <v>3457.58</v>
      </c>
      <c r="D24" s="57">
        <f t="shared" si="3"/>
        <v>15000</v>
      </c>
      <c r="E24" s="57">
        <f t="shared" si="3"/>
        <v>0</v>
      </c>
      <c r="F24" s="57">
        <f t="shared" si="3"/>
        <v>0</v>
      </c>
      <c r="G24" s="57">
        <f t="shared" si="3"/>
        <v>2400</v>
      </c>
      <c r="H24" s="57">
        <f t="shared" si="3"/>
        <v>0</v>
      </c>
      <c r="I24" s="57">
        <f t="shared" si="3"/>
        <v>0</v>
      </c>
      <c r="J24" s="57">
        <f t="shared" si="3"/>
        <v>700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3"/>
        <v>0</v>
      </c>
      <c r="Q24" s="57">
        <f t="shared" si="3"/>
        <v>36546.58</v>
      </c>
    </row>
  </sheetData>
  <sheetProtection/>
  <mergeCells count="7">
    <mergeCell ref="Q5:Q6"/>
    <mergeCell ref="B1:C1"/>
    <mergeCell ref="F1:M1"/>
    <mergeCell ref="F2:M2"/>
    <mergeCell ref="A3:D3"/>
    <mergeCell ref="A5:A6"/>
    <mergeCell ref="B5:P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Q27"/>
  <sheetViews>
    <sheetView zoomScalePageLayoutView="0" workbookViewId="0" topLeftCell="A1">
      <selection activeCell="S21" sqref="S21"/>
    </sheetView>
  </sheetViews>
  <sheetFormatPr defaultColWidth="9.00390625" defaultRowHeight="12.75"/>
  <cols>
    <col min="1" max="1" width="16.125" style="0" customWidth="1"/>
    <col min="4" max="4" width="8.75390625" style="0" customWidth="1"/>
    <col min="5" max="5" width="9.125" style="0" hidden="1" customWidth="1"/>
    <col min="7" max="7" width="9.00390625" style="0" customWidth="1"/>
    <col min="8" max="8" width="5.25390625" style="0" hidden="1" customWidth="1"/>
    <col min="9" max="9" width="13.625" style="0" customWidth="1"/>
    <col min="13" max="13" width="0.12890625" style="0" customWidth="1"/>
    <col min="14" max="14" width="9.125" style="0" hidden="1" customWidth="1"/>
    <col min="15" max="15" width="9.00390625" style="0" hidden="1" customWidth="1"/>
    <col min="16" max="16" width="9.125" style="0" hidden="1" customWidth="1"/>
    <col min="17" max="17" width="14.00390625" style="0" customWidth="1"/>
  </cols>
  <sheetData>
    <row r="1" spans="1:17" ht="15">
      <c r="A1" s="315" t="s">
        <v>105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45" t="s">
        <v>4</v>
      </c>
      <c r="C5" s="346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4"/>
      <c r="B6" s="199"/>
      <c r="C6" s="107">
        <v>5011</v>
      </c>
      <c r="D6" s="108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/>
      <c r="C10" s="21"/>
      <c r="D10" s="21"/>
      <c r="E10" s="21"/>
      <c r="F10" s="21"/>
      <c r="G10" s="21"/>
      <c r="H10" s="21"/>
      <c r="I10" s="21">
        <v>2250</v>
      </c>
      <c r="J10" s="21">
        <v>2210</v>
      </c>
      <c r="K10" s="21"/>
      <c r="L10" s="21"/>
      <c r="M10" s="21"/>
      <c r="N10" s="21"/>
      <c r="O10" s="21"/>
      <c r="P10" s="19"/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ht="15.75" thickBot="1">
      <c r="A12" s="159" t="s">
        <v>49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1">
        <f aca="true" t="shared" si="0" ref="Q12:Q17">SUM(B12:P12)</f>
        <v>0</v>
      </c>
    </row>
    <row r="13" spans="1:17" ht="12.75">
      <c r="A13" s="176"/>
      <c r="B13" s="82"/>
      <c r="C13" s="74"/>
      <c r="D13" s="74"/>
      <c r="E13" s="74"/>
      <c r="F13" s="74"/>
      <c r="G13" s="168"/>
      <c r="H13" s="74"/>
      <c r="I13" s="73"/>
      <c r="J13" s="74"/>
      <c r="K13" s="74"/>
      <c r="L13" s="74"/>
      <c r="M13" s="74"/>
      <c r="N13" s="74"/>
      <c r="O13" s="74"/>
      <c r="P13" s="74"/>
      <c r="Q13" s="72">
        <f t="shared" si="0"/>
        <v>0</v>
      </c>
    </row>
    <row r="14" spans="1:17" ht="12.75">
      <c r="A14" s="176"/>
      <c r="B14" s="65"/>
      <c r="C14" s="66"/>
      <c r="D14" s="66"/>
      <c r="E14" s="65"/>
      <c r="F14" s="65"/>
      <c r="G14" s="65"/>
      <c r="H14" s="65"/>
      <c r="I14" s="74"/>
      <c r="J14" s="66"/>
      <c r="K14" s="65"/>
      <c r="L14" s="65"/>
      <c r="M14" s="65"/>
      <c r="N14" s="65"/>
      <c r="O14" s="65"/>
      <c r="P14" s="65"/>
      <c r="Q14" s="179">
        <f t="shared" si="0"/>
        <v>0</v>
      </c>
    </row>
    <row r="15" spans="1:17" ht="12.75">
      <c r="A15" s="17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ht="12.75">
      <c r="A16" s="178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79">
        <f t="shared" si="0"/>
        <v>0</v>
      </c>
    </row>
    <row r="17" spans="1:17" ht="13.5" thickBot="1">
      <c r="A17" s="197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80">
        <f t="shared" si="0"/>
        <v>0</v>
      </c>
    </row>
    <row r="18" spans="1:17" ht="15" thickBot="1">
      <c r="A18" s="145" t="s">
        <v>53</v>
      </c>
      <c r="B18" s="146"/>
      <c r="C18" s="101"/>
      <c r="D18" s="101"/>
      <c r="E18" s="101"/>
      <c r="F18" s="101"/>
      <c r="G18" s="101"/>
      <c r="H18" s="101"/>
      <c r="I18" s="146">
        <f>SUM(I13:I17)</f>
        <v>0</v>
      </c>
      <c r="J18" s="146">
        <f>SUM(J13:J17)</f>
        <v>0</v>
      </c>
      <c r="K18" s="146">
        <f>SUM(K13:K17)</f>
        <v>0</v>
      </c>
      <c r="L18" s="146">
        <f>SUM(L13:L17)</f>
        <v>0</v>
      </c>
      <c r="M18" s="101"/>
      <c r="N18" s="101"/>
      <c r="O18" s="101"/>
      <c r="P18" s="101"/>
      <c r="Q18" s="147">
        <f>SUM(Q13:Q17)</f>
        <v>0</v>
      </c>
    </row>
    <row r="19" spans="1:17" ht="12.75">
      <c r="A19" s="91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2"/>
    </row>
    <row r="20" spans="1:17" ht="12.75">
      <c r="A20" s="3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4"/>
    </row>
    <row r="21" spans="1:17" ht="13.5" thickBot="1">
      <c r="A21" s="98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5"/>
    </row>
    <row r="22" spans="1:17" ht="15.75" thickBot="1">
      <c r="A22" s="217" t="s">
        <v>11</v>
      </c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</row>
    <row r="23" spans="1:17" ht="15.75" thickBot="1">
      <c r="A23" s="218"/>
      <c r="B23" s="219"/>
      <c r="C23" s="220"/>
      <c r="D23" s="220"/>
      <c r="E23" s="220"/>
      <c r="F23" s="220"/>
      <c r="G23" s="220"/>
      <c r="H23" s="226"/>
      <c r="I23" s="227">
        <f>I12+I18</f>
        <v>0</v>
      </c>
      <c r="J23" s="227">
        <f>J12+J18</f>
        <v>0</v>
      </c>
      <c r="K23" s="227">
        <f>K12+K18</f>
        <v>0</v>
      </c>
      <c r="L23" s="220"/>
      <c r="M23" s="220"/>
      <c r="N23" s="220"/>
      <c r="O23" s="220"/>
      <c r="P23" s="220"/>
      <c r="Q23" s="209">
        <f>Q12+Q18</f>
        <v>0</v>
      </c>
    </row>
    <row r="24" spans="1:17" ht="15">
      <c r="A24" s="347"/>
      <c r="B24" s="347"/>
      <c r="C24" s="347"/>
      <c r="D24" s="347"/>
      <c r="E24" s="1"/>
      <c r="F24" s="1"/>
      <c r="G24" s="1"/>
      <c r="H24" s="2"/>
      <c r="I24" s="2"/>
      <c r="J24" s="1"/>
      <c r="K24" s="1"/>
      <c r="L24" s="3"/>
      <c r="M24" s="3"/>
      <c r="N24" s="1"/>
      <c r="O24" s="316"/>
      <c r="P24" s="316"/>
      <c r="Q24" s="316"/>
    </row>
    <row r="25" spans="9:17" ht="12.75">
      <c r="I25" s="249"/>
      <c r="J25" s="243"/>
      <c r="K25" s="243"/>
      <c r="L25" s="243"/>
      <c r="M25" s="243"/>
      <c r="N25" s="243"/>
      <c r="O25" s="243"/>
      <c r="P25" s="243"/>
      <c r="Q25" s="248">
        <f>I25+J25</f>
        <v>0</v>
      </c>
    </row>
    <row r="27" spans="9:17" ht="12.75">
      <c r="I27" s="57"/>
      <c r="J27" s="57"/>
      <c r="Q27" s="57">
        <f>Q23-Q25</f>
        <v>0</v>
      </c>
    </row>
    <row r="32" ht="12.75" customHeight="1"/>
    <row r="33" ht="12.75" customHeight="1"/>
    <row r="73" ht="12.75" customHeight="1"/>
    <row r="74" ht="12.75" customHeight="1"/>
    <row r="114" ht="12.75" customHeight="1"/>
    <row r="115" ht="12.75" customHeight="1"/>
    <row r="155" ht="12.75" customHeight="1"/>
    <row r="156" ht="12.75" customHeight="1"/>
    <row r="196" ht="12.75" customHeight="1"/>
    <row r="197" ht="12.75" customHeight="1"/>
  </sheetData>
  <sheetProtection/>
  <mergeCells count="13">
    <mergeCell ref="F6:M6"/>
    <mergeCell ref="A7:D7"/>
    <mergeCell ref="A24:D24"/>
    <mergeCell ref="O24:Q24"/>
    <mergeCell ref="A9:A10"/>
    <mergeCell ref="B9:P9"/>
    <mergeCell ref="Q9:Q10"/>
    <mergeCell ref="B5:C5"/>
    <mergeCell ref="F5:M5"/>
    <mergeCell ref="A1:D1"/>
    <mergeCell ref="O1:Q1"/>
    <mergeCell ref="A2:D2"/>
    <mergeCell ref="O3:Q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29"/>
  <sheetViews>
    <sheetView zoomScalePageLayoutView="0" workbookViewId="0" topLeftCell="A4">
      <selection activeCell="E15" sqref="E15"/>
    </sheetView>
  </sheetViews>
  <sheetFormatPr defaultColWidth="9.00390625" defaultRowHeight="12.75"/>
  <cols>
    <col min="1" max="1" width="15.375" style="0" customWidth="1"/>
    <col min="3" max="3" width="0.37109375" style="0" hidden="1" customWidth="1"/>
    <col min="6" max="6" width="14.375" style="0" customWidth="1"/>
    <col min="7" max="7" width="11.25390625" style="0" bestFit="1" customWidth="1"/>
    <col min="9" max="9" width="0.2421875" style="0" customWidth="1"/>
    <col min="10" max="10" width="9.625" style="0" customWidth="1"/>
    <col min="11" max="11" width="0.37109375" style="0" customWidth="1"/>
    <col min="12" max="15" width="9.125" style="0" hidden="1" customWidth="1"/>
    <col min="16" max="16" width="3.125" style="0" customWidth="1"/>
    <col min="17" max="17" width="14.875" style="0" customWidth="1"/>
  </cols>
  <sheetData>
    <row r="1" spans="1:17" ht="15">
      <c r="A1" s="315" t="s">
        <v>0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48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4"/>
      <c r="B6" s="15"/>
      <c r="C6" s="228">
        <v>70808</v>
      </c>
      <c r="D6" s="107">
        <v>1013141</v>
      </c>
      <c r="E6" s="108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/>
      <c r="C10" s="21"/>
      <c r="D10" s="21"/>
      <c r="E10" s="21"/>
      <c r="F10" s="21">
        <v>2210</v>
      </c>
      <c r="G10" s="21">
        <v>2250</v>
      </c>
      <c r="H10" s="21">
        <v>2240</v>
      </c>
      <c r="I10" s="21"/>
      <c r="J10" s="21">
        <v>2730</v>
      </c>
      <c r="K10" s="21"/>
      <c r="L10" s="21"/>
      <c r="M10" s="21"/>
      <c r="N10" s="21"/>
      <c r="O10" s="21"/>
      <c r="P10" s="19"/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ht="15.75" thickBot="1">
      <c r="A12" s="159" t="s">
        <v>49</v>
      </c>
      <c r="B12" s="160"/>
      <c r="C12" s="160"/>
      <c r="D12" s="160"/>
      <c r="E12" s="160"/>
      <c r="F12" s="162"/>
      <c r="G12" s="160"/>
      <c r="H12" s="160"/>
      <c r="I12" s="160"/>
      <c r="J12" s="162"/>
      <c r="K12" s="160"/>
      <c r="L12" s="160"/>
      <c r="M12" s="160"/>
      <c r="N12" s="160"/>
      <c r="O12" s="160"/>
      <c r="P12" s="160"/>
      <c r="Q12" s="163">
        <f aca="true" t="shared" si="0" ref="Q12:Q23">SUM(B12:P12)</f>
        <v>0</v>
      </c>
    </row>
    <row r="13" spans="1:17" ht="12.75">
      <c r="A13" s="177"/>
      <c r="B13" s="65"/>
      <c r="C13" s="66"/>
      <c r="D13" s="66"/>
      <c r="E13" s="65"/>
      <c r="F13" s="65"/>
      <c r="G13" s="65"/>
      <c r="H13" s="65"/>
      <c r="I13" s="65"/>
      <c r="J13" s="66"/>
      <c r="K13" s="65"/>
      <c r="L13" s="65"/>
      <c r="M13" s="65"/>
      <c r="N13" s="65"/>
      <c r="O13" s="65"/>
      <c r="P13" s="65"/>
      <c r="Q13" s="179">
        <f t="shared" si="0"/>
        <v>0</v>
      </c>
    </row>
    <row r="14" spans="1:17" ht="12.75">
      <c r="A14" s="17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79">
        <f t="shared" si="0"/>
        <v>0</v>
      </c>
    </row>
    <row r="15" spans="1:17" ht="12.75">
      <c r="A15" s="178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ht="12.75">
      <c r="A16" s="178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79">
        <f t="shared" si="0"/>
        <v>0</v>
      </c>
    </row>
    <row r="17" spans="1:17" ht="12.75">
      <c r="A17" s="178"/>
      <c r="B17" s="65"/>
      <c r="C17" s="66"/>
      <c r="D17" s="66"/>
      <c r="E17" s="66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179">
        <f t="shared" si="0"/>
        <v>0</v>
      </c>
    </row>
    <row r="18" spans="1:17" ht="12.75">
      <c r="A18" s="177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179">
        <f t="shared" si="0"/>
        <v>0</v>
      </c>
    </row>
    <row r="19" spans="1:17" ht="12.75">
      <c r="A19" s="177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179">
        <f t="shared" si="0"/>
        <v>0</v>
      </c>
    </row>
    <row r="20" spans="1:17" ht="12.75">
      <c r="A20" s="178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179">
        <f t="shared" si="0"/>
        <v>0</v>
      </c>
    </row>
    <row r="21" spans="1:17" ht="12.75">
      <c r="A21" s="177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79">
        <f t="shared" si="0"/>
        <v>0</v>
      </c>
    </row>
    <row r="22" spans="1:17" ht="12.75">
      <c r="A22" s="178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179">
        <f t="shared" si="0"/>
        <v>0</v>
      </c>
    </row>
    <row r="23" spans="1:17" ht="13.5" thickBot="1">
      <c r="A23" s="197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80">
        <f t="shared" si="0"/>
        <v>0</v>
      </c>
    </row>
    <row r="24" spans="1:17" ht="15" thickBot="1">
      <c r="A24" s="145" t="s">
        <v>53</v>
      </c>
      <c r="B24" s="146"/>
      <c r="C24" s="101"/>
      <c r="D24" s="101"/>
      <c r="E24" s="101"/>
      <c r="F24" s="101">
        <f>SUM(F13:F23)</f>
        <v>0</v>
      </c>
      <c r="G24" s="101">
        <f>SUM(G13:G23)</f>
        <v>0</v>
      </c>
      <c r="H24" s="101">
        <f>SUM(H13:H23)</f>
        <v>0</v>
      </c>
      <c r="I24" s="101"/>
      <c r="J24" s="101">
        <f>SUM(J13:J23)</f>
        <v>0</v>
      </c>
      <c r="K24" s="101"/>
      <c r="L24" s="101"/>
      <c r="M24" s="101"/>
      <c r="N24" s="101"/>
      <c r="O24" s="101"/>
      <c r="P24" s="101"/>
      <c r="Q24" s="147">
        <f>SUM(Q13:Q23)</f>
        <v>0</v>
      </c>
    </row>
    <row r="25" spans="1:17" ht="15.75" thickBot="1">
      <c r="A25" s="148" t="s">
        <v>11</v>
      </c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2"/>
    </row>
    <row r="26" spans="1:17" ht="15.75" thickBot="1">
      <c r="A26" s="233"/>
      <c r="B26" s="234"/>
      <c r="C26" s="226"/>
      <c r="D26" s="226"/>
      <c r="E26" s="226"/>
      <c r="F26" s="226">
        <f>F12+F24</f>
        <v>0</v>
      </c>
      <c r="G26" s="226">
        <f>G12+G24</f>
        <v>0</v>
      </c>
      <c r="H26" s="226">
        <f>H12+H24</f>
        <v>0</v>
      </c>
      <c r="I26" s="226"/>
      <c r="J26" s="226">
        <f>J12+J24</f>
        <v>0</v>
      </c>
      <c r="K26" s="226"/>
      <c r="L26" s="226"/>
      <c r="M26" s="226"/>
      <c r="N26" s="226"/>
      <c r="O26" s="226"/>
      <c r="P26" s="226"/>
      <c r="Q26" s="235">
        <f>Q12+Q24</f>
        <v>0</v>
      </c>
    </row>
    <row r="27" spans="1:17" ht="15">
      <c r="A27" s="315"/>
      <c r="B27" s="315"/>
      <c r="C27" s="315"/>
      <c r="D27" s="315"/>
      <c r="E27" s="1"/>
      <c r="F27" s="1"/>
      <c r="G27" s="1"/>
      <c r="H27" s="2"/>
      <c r="I27" s="2"/>
      <c r="J27" s="1"/>
      <c r="K27" s="1"/>
      <c r="L27" s="3"/>
      <c r="M27" s="3"/>
      <c r="N27" s="1"/>
      <c r="O27" s="316"/>
      <c r="P27" s="316"/>
      <c r="Q27" s="316"/>
    </row>
    <row r="28" spans="6:17" ht="12.75">
      <c r="F28" s="245"/>
      <c r="G28" s="245"/>
      <c r="H28" s="245"/>
      <c r="I28" s="245"/>
      <c r="J28" s="245"/>
      <c r="K28" s="245"/>
      <c r="Q28" s="242">
        <f>SUM(F28:P28)</f>
        <v>0</v>
      </c>
    </row>
    <row r="29" spans="6:10" ht="12.75">
      <c r="F29" s="242"/>
      <c r="G29" s="242">
        <f>G26-G28</f>
        <v>0</v>
      </c>
      <c r="H29" s="242">
        <f>H26-H28</f>
        <v>0</v>
      </c>
      <c r="I29" s="242">
        <f>I26-I28</f>
        <v>0</v>
      </c>
      <c r="J29" s="242">
        <f>J26-J28</f>
        <v>0</v>
      </c>
    </row>
    <row r="35" ht="12.75" customHeight="1"/>
    <row r="36" ht="12.75" customHeight="1"/>
    <row r="76" ht="12.75" customHeight="1"/>
    <row r="77" ht="12.75" customHeight="1"/>
    <row r="117" ht="12.75" customHeight="1"/>
    <row r="118" ht="12.75" customHeight="1"/>
    <row r="158" ht="12.75" customHeight="1"/>
    <row r="159" ht="12.75" customHeight="1"/>
    <row r="199" ht="12.75" customHeight="1"/>
    <row r="200" ht="12.75" customHeight="1"/>
  </sheetData>
  <sheetProtection/>
  <mergeCells count="13">
    <mergeCell ref="B5:C5"/>
    <mergeCell ref="F5:M5"/>
    <mergeCell ref="A1:D1"/>
    <mergeCell ref="O1:Q1"/>
    <mergeCell ref="A2:D2"/>
    <mergeCell ref="O3:Q3"/>
    <mergeCell ref="F6:M6"/>
    <mergeCell ref="A7:D7"/>
    <mergeCell ref="A27:D27"/>
    <mergeCell ref="O27:Q27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29"/>
  <sheetViews>
    <sheetView zoomScalePageLayoutView="0" workbookViewId="0" topLeftCell="A4">
      <selection activeCell="F17" sqref="F17"/>
    </sheetView>
  </sheetViews>
  <sheetFormatPr defaultColWidth="9.00390625" defaultRowHeight="12.75"/>
  <cols>
    <col min="1" max="1" width="15.375" style="0" customWidth="1"/>
    <col min="3" max="3" width="0.37109375" style="0" hidden="1" customWidth="1"/>
    <col min="6" max="6" width="14.375" style="0" customWidth="1"/>
    <col min="7" max="7" width="11.25390625" style="0" bestFit="1" customWidth="1"/>
    <col min="10" max="10" width="10.75390625" style="0" bestFit="1" customWidth="1"/>
    <col min="16" max="16" width="3.125" style="0" customWidth="1"/>
    <col min="17" max="17" width="14.875" style="0" customWidth="1"/>
  </cols>
  <sheetData>
    <row r="1" spans="1:17" ht="15">
      <c r="A1" s="315" t="s">
        <v>0</v>
      </c>
      <c r="B1" s="315"/>
      <c r="C1" s="315"/>
      <c r="D1" s="315"/>
      <c r="E1" s="1"/>
      <c r="F1" s="1"/>
      <c r="G1" s="1"/>
      <c r="H1" s="2"/>
      <c r="I1" s="2"/>
      <c r="J1" s="1"/>
      <c r="K1" s="1"/>
      <c r="L1" s="3"/>
      <c r="M1" s="3"/>
      <c r="N1" s="1"/>
      <c r="O1" s="316"/>
      <c r="P1" s="316"/>
      <c r="Q1" s="316"/>
    </row>
    <row r="2" spans="1:17" ht="12.75">
      <c r="A2" s="317" t="s">
        <v>1</v>
      </c>
      <c r="B2" s="317"/>
      <c r="C2" s="317"/>
      <c r="D2" s="317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318"/>
      <c r="P3" s="318"/>
      <c r="Q3" s="318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348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324"/>
      <c r="N5" s="13"/>
      <c r="O5" s="13"/>
      <c r="P5" s="13"/>
      <c r="Q5" s="3"/>
    </row>
    <row r="6" spans="1:17" ht="16.5" thickBot="1">
      <c r="A6" s="14"/>
      <c r="B6" s="15"/>
      <c r="C6" s="228">
        <v>70808</v>
      </c>
      <c r="D6" s="107">
        <v>1013140</v>
      </c>
      <c r="E6" s="108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13"/>
      <c r="Q6" s="3"/>
    </row>
    <row r="7" spans="1:16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 t="s">
        <v>9</v>
      </c>
    </row>
    <row r="10" spans="1:17" ht="12.75">
      <c r="A10" s="319"/>
      <c r="B10" s="21"/>
      <c r="C10" s="21"/>
      <c r="D10" s="21"/>
      <c r="E10" s="21"/>
      <c r="F10" s="21">
        <v>2210</v>
      </c>
      <c r="G10" s="21">
        <v>2250</v>
      </c>
      <c r="H10" s="21">
        <v>2240</v>
      </c>
      <c r="I10" s="21"/>
      <c r="J10" s="21">
        <v>2730</v>
      </c>
      <c r="K10" s="21"/>
      <c r="L10" s="21"/>
      <c r="M10" s="21"/>
      <c r="N10" s="21"/>
      <c r="O10" s="21"/>
      <c r="P10" s="19"/>
      <c r="Q10" s="321"/>
    </row>
    <row r="11" spans="1:17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16</v>
      </c>
      <c r="P11" s="87">
        <v>17</v>
      </c>
      <c r="Q11" s="87">
        <v>18</v>
      </c>
    </row>
    <row r="12" spans="1:17" ht="15.75" thickBot="1">
      <c r="A12" s="159" t="s">
        <v>49</v>
      </c>
      <c r="B12" s="160"/>
      <c r="C12" s="160"/>
      <c r="D12" s="160"/>
      <c r="E12" s="160"/>
      <c r="F12" s="162"/>
      <c r="G12" s="160"/>
      <c r="H12" s="160"/>
      <c r="I12" s="160"/>
      <c r="J12" s="162"/>
      <c r="K12" s="160"/>
      <c r="L12" s="160"/>
      <c r="M12" s="160"/>
      <c r="N12" s="160"/>
      <c r="O12" s="160"/>
      <c r="P12" s="160"/>
      <c r="Q12" s="163">
        <f aca="true" t="shared" si="0" ref="Q12:Q23">SUM(B12:P12)</f>
        <v>0</v>
      </c>
    </row>
    <row r="13" spans="1:17" ht="12.75">
      <c r="A13" s="177"/>
      <c r="B13" s="65"/>
      <c r="C13" s="66"/>
      <c r="D13" s="66"/>
      <c r="E13" s="65"/>
      <c r="F13" s="65"/>
      <c r="G13" s="65"/>
      <c r="H13" s="65"/>
      <c r="I13" s="65"/>
      <c r="J13" s="66"/>
      <c r="K13" s="65"/>
      <c r="L13" s="65"/>
      <c r="M13" s="65"/>
      <c r="N13" s="65"/>
      <c r="O13" s="65"/>
      <c r="P13" s="65"/>
      <c r="Q13" s="179">
        <f t="shared" si="0"/>
        <v>0</v>
      </c>
    </row>
    <row r="14" spans="1:17" ht="12.75">
      <c r="A14" s="17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79">
        <f t="shared" si="0"/>
        <v>0</v>
      </c>
    </row>
    <row r="15" spans="1:17" ht="12.75">
      <c r="A15" s="178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79">
        <f t="shared" si="0"/>
        <v>0</v>
      </c>
    </row>
    <row r="16" spans="1:17" ht="12.75">
      <c r="A16" s="178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179">
        <f t="shared" si="0"/>
        <v>0</v>
      </c>
    </row>
    <row r="17" spans="1:17" ht="12.75">
      <c r="A17" s="178"/>
      <c r="B17" s="65"/>
      <c r="C17" s="66"/>
      <c r="D17" s="66"/>
      <c r="E17" s="66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179">
        <f t="shared" si="0"/>
        <v>0</v>
      </c>
    </row>
    <row r="18" spans="1:17" ht="12.75">
      <c r="A18" s="177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179">
        <f t="shared" si="0"/>
        <v>0</v>
      </c>
    </row>
    <row r="19" spans="1:17" ht="12.75">
      <c r="A19" s="177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179">
        <f t="shared" si="0"/>
        <v>0</v>
      </c>
    </row>
    <row r="20" spans="1:17" ht="12.75">
      <c r="A20" s="178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179">
        <f t="shared" si="0"/>
        <v>0</v>
      </c>
    </row>
    <row r="21" spans="1:17" ht="12.75">
      <c r="A21" s="177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79">
        <f t="shared" si="0"/>
        <v>0</v>
      </c>
    </row>
    <row r="22" spans="1:17" ht="12.75">
      <c r="A22" s="178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179">
        <f t="shared" si="0"/>
        <v>0</v>
      </c>
    </row>
    <row r="23" spans="1:17" ht="13.5" thickBot="1">
      <c r="A23" s="197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80">
        <f t="shared" si="0"/>
        <v>0</v>
      </c>
    </row>
    <row r="24" spans="1:17" ht="15" thickBot="1">
      <c r="A24" s="145" t="s">
        <v>53</v>
      </c>
      <c r="B24" s="146"/>
      <c r="C24" s="101"/>
      <c r="D24" s="101"/>
      <c r="E24" s="101"/>
      <c r="F24" s="101">
        <f>SUM(F13:F23)</f>
        <v>0</v>
      </c>
      <c r="G24" s="101">
        <f>SUM(G13:G23)</f>
        <v>0</v>
      </c>
      <c r="H24" s="101">
        <f>SUM(H13:H23)</f>
        <v>0</v>
      </c>
      <c r="I24" s="101"/>
      <c r="J24" s="101">
        <f>SUM(J13:J23)</f>
        <v>0</v>
      </c>
      <c r="K24" s="101"/>
      <c r="L24" s="101"/>
      <c r="M24" s="101"/>
      <c r="N24" s="101"/>
      <c r="O24" s="101"/>
      <c r="P24" s="101"/>
      <c r="Q24" s="147">
        <f>SUM(Q13:Q23)</f>
        <v>0</v>
      </c>
    </row>
    <row r="25" spans="1:17" ht="15.75" thickBot="1">
      <c r="A25" s="148" t="s">
        <v>11</v>
      </c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2"/>
    </row>
    <row r="26" spans="1:17" ht="15.75" thickBot="1">
      <c r="A26" s="233"/>
      <c r="B26" s="234"/>
      <c r="C26" s="226"/>
      <c r="D26" s="226"/>
      <c r="E26" s="226"/>
      <c r="F26" s="226">
        <f>F12+F24</f>
        <v>0</v>
      </c>
      <c r="G26" s="226">
        <f>G12+G24</f>
        <v>0</v>
      </c>
      <c r="H26" s="226">
        <f>H12+H24</f>
        <v>0</v>
      </c>
      <c r="I26" s="226"/>
      <c r="J26" s="226">
        <f>J12+J24</f>
        <v>0</v>
      </c>
      <c r="K26" s="226"/>
      <c r="L26" s="226"/>
      <c r="M26" s="226"/>
      <c r="N26" s="226"/>
      <c r="O26" s="226"/>
      <c r="P26" s="226"/>
      <c r="Q26" s="235">
        <f>Q12+Q24</f>
        <v>0</v>
      </c>
    </row>
    <row r="27" spans="1:17" ht="15">
      <c r="A27" s="315"/>
      <c r="B27" s="315"/>
      <c r="C27" s="315"/>
      <c r="D27" s="315"/>
      <c r="E27" s="1"/>
      <c r="F27" s="1"/>
      <c r="G27" s="1"/>
      <c r="H27" s="2"/>
      <c r="I27" s="2"/>
      <c r="J27" s="1"/>
      <c r="K27" s="1"/>
      <c r="L27" s="3"/>
      <c r="M27" s="3"/>
      <c r="N27" s="1"/>
      <c r="O27" s="316"/>
      <c r="P27" s="316"/>
      <c r="Q27" s="316"/>
    </row>
    <row r="28" spans="6:17" ht="12.75">
      <c r="F28" s="245"/>
      <c r="G28" s="245"/>
      <c r="H28" s="245"/>
      <c r="I28" s="245"/>
      <c r="J28" s="245"/>
      <c r="K28" s="245"/>
      <c r="Q28" s="242">
        <f>SUM(F28:P28)</f>
        <v>0</v>
      </c>
    </row>
    <row r="29" spans="6:10" ht="12.75">
      <c r="F29" s="242">
        <f>F26-F28</f>
        <v>0</v>
      </c>
      <c r="G29" s="242">
        <f>G26-G28</f>
        <v>0</v>
      </c>
      <c r="H29" s="242">
        <f>H26-H28</f>
        <v>0</v>
      </c>
      <c r="I29" s="242">
        <f>I26-I28</f>
        <v>0</v>
      </c>
      <c r="J29" s="242"/>
    </row>
    <row r="35" ht="12.75" customHeight="1"/>
    <row r="36" ht="12.75" customHeight="1"/>
    <row r="76" ht="12.75" customHeight="1"/>
    <row r="77" ht="12.75" customHeight="1"/>
    <row r="117" ht="12.75" customHeight="1"/>
    <row r="118" ht="12.75" customHeight="1"/>
    <row r="158" ht="12.75" customHeight="1"/>
    <row r="159" ht="12.75" customHeight="1"/>
    <row r="199" ht="12.75" customHeight="1"/>
    <row r="200" ht="12.75" customHeight="1"/>
  </sheetData>
  <sheetProtection/>
  <mergeCells count="13">
    <mergeCell ref="B5:C5"/>
    <mergeCell ref="F5:M5"/>
    <mergeCell ref="F6:M6"/>
    <mergeCell ref="A7:D7"/>
    <mergeCell ref="A1:D1"/>
    <mergeCell ref="O1:Q1"/>
    <mergeCell ref="A2:D2"/>
    <mergeCell ref="O3:Q3"/>
    <mergeCell ref="A9:A10"/>
    <mergeCell ref="B9:P9"/>
    <mergeCell ref="Q9:Q10"/>
    <mergeCell ref="A27:D27"/>
    <mergeCell ref="O27:Q2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DS27"/>
  <sheetViews>
    <sheetView tabSelected="1" zoomScalePageLayoutView="0" workbookViewId="0" topLeftCell="A1">
      <selection activeCell="B27" sqref="B27:P27"/>
    </sheetView>
  </sheetViews>
  <sheetFormatPr defaultColWidth="9.00390625" defaultRowHeight="12.75"/>
  <cols>
    <col min="1" max="1" width="13.875" style="0" customWidth="1"/>
    <col min="2" max="2" width="13.00390625" style="0" customWidth="1"/>
    <col min="3" max="3" width="13.375" style="0" customWidth="1"/>
    <col min="4" max="4" width="12.25390625" style="0" customWidth="1"/>
    <col min="6" max="6" width="9.125" style="0" hidden="1" customWidth="1"/>
    <col min="7" max="7" width="9.625" style="0" customWidth="1"/>
    <col min="9" max="9" width="9.125" style="0" hidden="1" customWidth="1"/>
    <col min="11" max="11" width="10.375" style="0" customWidth="1"/>
    <col min="12" max="12" width="9.25390625" style="0" customWidth="1"/>
    <col min="13" max="13" width="0.12890625" style="0" hidden="1" customWidth="1"/>
    <col min="14" max="14" width="10.875" style="0" customWidth="1"/>
    <col min="15" max="15" width="9.125" style="0" hidden="1" customWidth="1"/>
    <col min="16" max="16" width="11.875" style="0" customWidth="1"/>
  </cols>
  <sheetData>
    <row r="1" spans="1:16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1"/>
      <c r="K1" s="3"/>
      <c r="L1" s="3"/>
      <c r="M1" s="1"/>
      <c r="N1" s="316"/>
      <c r="O1" s="316"/>
      <c r="P1" s="316"/>
    </row>
    <row r="2" spans="1:16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5"/>
      <c r="K2" s="3"/>
      <c r="L2" s="3"/>
      <c r="M2" s="5"/>
      <c r="N2" s="4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4"/>
      <c r="J3" s="4"/>
      <c r="K3" s="3"/>
      <c r="L3" s="3"/>
      <c r="M3" s="4"/>
      <c r="N3" s="318"/>
      <c r="O3" s="318"/>
      <c r="P3" s="318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10"/>
      <c r="P4" s="3"/>
    </row>
    <row r="5" spans="1:16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324"/>
      <c r="M5" s="13"/>
      <c r="N5" s="13"/>
      <c r="O5" s="13"/>
      <c r="P5" s="3"/>
    </row>
    <row r="6" spans="1:16" ht="16.5" thickBot="1">
      <c r="A6" s="105"/>
      <c r="B6" s="106" t="s">
        <v>15</v>
      </c>
      <c r="C6" s="108"/>
      <c r="D6" s="108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13"/>
      <c r="P6" s="3"/>
    </row>
    <row r="7" spans="1:15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5"/>
      <c r="M7" s="13"/>
      <c r="N7" s="13"/>
      <c r="O7" s="3"/>
    </row>
    <row r="8" spans="1:15" ht="13.5" thickBot="1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3"/>
      <c r="N8" s="13"/>
      <c r="O8" s="13"/>
    </row>
    <row r="9" spans="1:16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32"/>
      <c r="P9" s="349" t="s">
        <v>9</v>
      </c>
    </row>
    <row r="10" spans="1:12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/>
      <c r="J10" s="21">
        <v>2250</v>
      </c>
      <c r="K10" s="21">
        <v>2272</v>
      </c>
      <c r="L10" s="21">
        <v>2273</v>
      </c>
      <c r="M10" s="21"/>
      <c r="N10" s="21">
        <v>2275</v>
      </c>
      <c r="O10" s="35" t="s">
        <v>43</v>
      </c>
      <c r="P10" s="350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</row>
    <row r="11" spans="1:123" ht="13.5" thickBot="1">
      <c r="A11" s="87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10</v>
      </c>
      <c r="J11" s="120">
        <v>11</v>
      </c>
      <c r="K11" s="120">
        <v>12</v>
      </c>
      <c r="L11" s="120">
        <v>13</v>
      </c>
      <c r="M11" s="120">
        <v>14</v>
      </c>
      <c r="N11" s="120">
        <v>16</v>
      </c>
      <c r="O11" s="250">
        <v>17</v>
      </c>
      <c r="P11" s="257">
        <v>18</v>
      </c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</row>
    <row r="12" spans="1:123" s="223" customFormat="1" ht="15.75" thickBot="1">
      <c r="A12" s="159" t="s">
        <v>44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4"/>
      <c r="P12" s="258">
        <f>SUM(B12:O12)</f>
        <v>0</v>
      </c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</row>
    <row r="13" spans="1:123" ht="12.75">
      <c r="A13" s="64" t="s">
        <v>60</v>
      </c>
      <c r="B13">
        <v>171673.97</v>
      </c>
      <c r="C13">
        <v>39321.8</v>
      </c>
      <c r="D13" s="73"/>
      <c r="E13" s="222"/>
      <c r="F13" s="73"/>
      <c r="G13" s="221"/>
      <c r="H13" s="221"/>
      <c r="I13" s="221"/>
      <c r="J13" s="221"/>
      <c r="K13" s="221"/>
      <c r="L13" s="221"/>
      <c r="M13" s="221"/>
      <c r="N13" s="93"/>
      <c r="O13" s="253"/>
      <c r="P13" s="165">
        <f>SUM(B13:O13)</f>
        <v>210995.77000000002</v>
      </c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</row>
    <row r="14" spans="1:123" ht="12.75">
      <c r="A14" s="64" t="s">
        <v>61</v>
      </c>
      <c r="B14" s="65"/>
      <c r="C14" s="66"/>
      <c r="D14" s="66"/>
      <c r="E14" s="74"/>
      <c r="F14" s="65"/>
      <c r="G14" s="65"/>
      <c r="H14" s="65"/>
      <c r="I14" s="65"/>
      <c r="J14" s="65"/>
      <c r="K14" s="65"/>
      <c r="L14" s="65"/>
      <c r="M14" s="65"/>
      <c r="N14" s="65"/>
      <c r="O14" s="69"/>
      <c r="P14" s="165">
        <f>SUM(B14:O14)</f>
        <v>0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</row>
    <row r="15" spans="1:123" ht="12.75">
      <c r="A15" s="64" t="s">
        <v>115</v>
      </c>
      <c r="B15" s="66"/>
      <c r="C15" s="66"/>
      <c r="D15" s="66"/>
      <c r="E15" s="66"/>
      <c r="F15" s="66"/>
      <c r="G15" s="65"/>
      <c r="H15" s="66"/>
      <c r="I15" s="66"/>
      <c r="J15" s="66"/>
      <c r="K15" s="66"/>
      <c r="L15" s="66"/>
      <c r="M15" s="66"/>
      <c r="N15" s="66"/>
      <c r="O15" s="67"/>
      <c r="P15" s="165">
        <f aca="true" t="shared" si="0" ref="P15:P21">SUM(B15:O15)</f>
        <v>0</v>
      </c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</row>
    <row r="16" spans="1:123" ht="12.75">
      <c r="A16" s="64" t="s">
        <v>65</v>
      </c>
      <c r="B16" s="65"/>
      <c r="C16" s="66"/>
      <c r="D16" s="66"/>
      <c r="E16" s="66"/>
      <c r="F16" s="66"/>
      <c r="G16" s="66"/>
      <c r="H16" s="66"/>
      <c r="I16" s="66"/>
      <c r="J16" s="66"/>
      <c r="K16" s="74"/>
      <c r="L16" s="66"/>
      <c r="M16" s="66"/>
      <c r="N16" s="66"/>
      <c r="O16" s="67"/>
      <c r="P16" s="165">
        <f t="shared" si="0"/>
        <v>0</v>
      </c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</row>
    <row r="17" spans="1:123" ht="12.75">
      <c r="A17" s="70" t="s">
        <v>67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74"/>
      <c r="M17" s="66"/>
      <c r="N17" s="66"/>
      <c r="O17" s="67"/>
      <c r="P17" s="165">
        <f t="shared" si="0"/>
        <v>0</v>
      </c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</row>
    <row r="18" spans="1:123" ht="12.75">
      <c r="A18" s="64" t="s">
        <v>102</v>
      </c>
      <c r="B18" s="65"/>
      <c r="C18" s="66"/>
      <c r="D18" s="66"/>
      <c r="E18" s="66"/>
      <c r="F18" s="65"/>
      <c r="G18" s="66"/>
      <c r="H18" s="66"/>
      <c r="I18" s="66"/>
      <c r="J18" s="66"/>
      <c r="K18" s="66"/>
      <c r="L18" s="66"/>
      <c r="M18" s="66"/>
      <c r="N18" s="66"/>
      <c r="O18" s="67"/>
      <c r="P18" s="165">
        <f t="shared" si="0"/>
        <v>0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</row>
    <row r="19" spans="1:123" ht="13.5" thickBot="1">
      <c r="A19" s="289" t="s">
        <v>123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165">
        <f t="shared" si="0"/>
        <v>0</v>
      </c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</row>
    <row r="20" spans="1:123" ht="15" thickBot="1">
      <c r="A20" s="238" t="s">
        <v>108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M20" s="66"/>
      <c r="N20" s="285"/>
      <c r="O20" s="67"/>
      <c r="P20" s="165">
        <f t="shared" si="0"/>
        <v>0</v>
      </c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</row>
    <row r="21" spans="1:123" ht="13.5" thickBot="1">
      <c r="A21" s="239" t="s">
        <v>109</v>
      </c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165">
        <f t="shared" si="0"/>
        <v>0</v>
      </c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</row>
    <row r="22" spans="1:123" s="224" customFormat="1" ht="15" thickBot="1">
      <c r="A22" s="145" t="s">
        <v>53</v>
      </c>
      <c r="B22" s="146">
        <f>SUM(B13:B21)</f>
        <v>171673.97</v>
      </c>
      <c r="C22" s="146">
        <f>SUM(C13:C21)</f>
        <v>39321.8</v>
      </c>
      <c r="D22" s="146">
        <f aca="true" t="shared" si="1" ref="D22:P22">SUM(D13:D21)</f>
        <v>0</v>
      </c>
      <c r="E22" s="146">
        <f t="shared" si="1"/>
        <v>0</v>
      </c>
      <c r="F22" s="146">
        <f t="shared" si="1"/>
        <v>0</v>
      </c>
      <c r="G22" s="146">
        <f t="shared" si="1"/>
        <v>0</v>
      </c>
      <c r="H22" s="146">
        <f t="shared" si="1"/>
        <v>0</v>
      </c>
      <c r="I22" s="101">
        <f t="shared" si="1"/>
        <v>0</v>
      </c>
      <c r="J22" s="101">
        <f t="shared" si="1"/>
        <v>0</v>
      </c>
      <c r="K22" s="101">
        <f t="shared" si="1"/>
        <v>0</v>
      </c>
      <c r="L22" s="101">
        <f t="shared" si="1"/>
        <v>0</v>
      </c>
      <c r="M22" s="101">
        <f t="shared" si="1"/>
        <v>0</v>
      </c>
      <c r="N22" s="101">
        <f t="shared" si="1"/>
        <v>0</v>
      </c>
      <c r="O22" s="254">
        <f t="shared" si="1"/>
        <v>0</v>
      </c>
      <c r="P22" s="259">
        <f t="shared" si="1"/>
        <v>210995.77000000002</v>
      </c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</row>
    <row r="23" spans="1:123" ht="15">
      <c r="A23" s="148" t="s">
        <v>28</v>
      </c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255"/>
      <c r="P23" s="260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</row>
    <row r="24" spans="1:16" ht="15.75" thickBot="1">
      <c r="A24" s="152"/>
      <c r="B24" s="153">
        <f>B12+B22</f>
        <v>171673.97</v>
      </c>
      <c r="C24" s="154">
        <f aca="true" t="shared" si="2" ref="C24:P24">C12+C22</f>
        <v>39321.8</v>
      </c>
      <c r="D24" s="154">
        <f t="shared" si="2"/>
        <v>0</v>
      </c>
      <c r="E24" s="154">
        <f t="shared" si="2"/>
        <v>0</v>
      </c>
      <c r="F24" s="154">
        <f t="shared" si="2"/>
        <v>0</v>
      </c>
      <c r="G24" s="153">
        <f>G12+G22</f>
        <v>0</v>
      </c>
      <c r="H24" s="154">
        <f t="shared" si="2"/>
        <v>0</v>
      </c>
      <c r="I24" s="154">
        <f t="shared" si="2"/>
        <v>0</v>
      </c>
      <c r="J24" s="154">
        <f t="shared" si="2"/>
        <v>0</v>
      </c>
      <c r="K24" s="154">
        <f t="shared" si="2"/>
        <v>0</v>
      </c>
      <c r="L24" s="154">
        <f t="shared" si="2"/>
        <v>0</v>
      </c>
      <c r="M24" s="154">
        <f t="shared" si="2"/>
        <v>0</v>
      </c>
      <c r="N24" s="154">
        <f t="shared" si="2"/>
        <v>0</v>
      </c>
      <c r="O24" s="256">
        <f t="shared" si="2"/>
        <v>0</v>
      </c>
      <c r="P24" s="261">
        <f t="shared" si="2"/>
        <v>210995.77000000002</v>
      </c>
    </row>
    <row r="26" spans="1:16" ht="12.75">
      <c r="A26" t="s">
        <v>126</v>
      </c>
      <c r="B26" s="57">
        <v>546000</v>
      </c>
      <c r="C26" s="57">
        <v>120300</v>
      </c>
      <c r="D26" s="57">
        <v>1500</v>
      </c>
      <c r="E26" s="57"/>
      <c r="F26" s="57"/>
      <c r="G26" s="57">
        <v>2400</v>
      </c>
      <c r="H26" s="57"/>
      <c r="I26" s="57"/>
      <c r="J26" s="57">
        <v>5000</v>
      </c>
      <c r="K26" s="57">
        <v>1000</v>
      </c>
      <c r="L26" s="57">
        <v>27300</v>
      </c>
      <c r="M26" s="57"/>
      <c r="N26" s="57">
        <v>24000</v>
      </c>
      <c r="O26" s="57"/>
      <c r="P26" s="57">
        <f>B26+C26+D26+G26+J26+K26+L26+N26</f>
        <v>727500</v>
      </c>
    </row>
    <row r="27" spans="1:16" ht="12.75">
      <c r="A27" t="s">
        <v>127</v>
      </c>
      <c r="B27" s="57">
        <f>B26-B24</f>
        <v>374326.03</v>
      </c>
      <c r="C27" s="57">
        <f aca="true" t="shared" si="3" ref="C27:P27">C26-C24</f>
        <v>80978.2</v>
      </c>
      <c r="D27" s="57">
        <f t="shared" si="3"/>
        <v>1500</v>
      </c>
      <c r="E27" s="57">
        <f t="shared" si="3"/>
        <v>0</v>
      </c>
      <c r="F27" s="57">
        <f t="shared" si="3"/>
        <v>0</v>
      </c>
      <c r="G27" s="57">
        <f t="shared" si="3"/>
        <v>2400</v>
      </c>
      <c r="H27" s="57">
        <f t="shared" si="3"/>
        <v>0</v>
      </c>
      <c r="I27" s="57">
        <f t="shared" si="3"/>
        <v>0</v>
      </c>
      <c r="J27" s="57">
        <f t="shared" si="3"/>
        <v>5000</v>
      </c>
      <c r="K27" s="57">
        <f t="shared" si="3"/>
        <v>1000</v>
      </c>
      <c r="L27" s="57">
        <f t="shared" si="3"/>
        <v>27300</v>
      </c>
      <c r="M27" s="57">
        <f t="shared" si="3"/>
        <v>0</v>
      </c>
      <c r="N27" s="57">
        <f t="shared" si="3"/>
        <v>24000</v>
      </c>
      <c r="O27" s="57">
        <f t="shared" si="3"/>
        <v>0</v>
      </c>
      <c r="P27" s="57">
        <f t="shared" si="3"/>
        <v>516504.23</v>
      </c>
    </row>
    <row r="34" ht="12.75" customHeight="1"/>
    <row r="35" ht="12.75" customHeight="1"/>
    <row r="77" ht="12.75" customHeight="1"/>
    <row r="78" ht="12.75" customHeight="1"/>
    <row r="120" ht="12.75" customHeight="1"/>
    <row r="121" ht="12.75" customHeight="1"/>
    <row r="163" ht="12.75" customHeight="1"/>
    <row r="164" ht="12.75" customHeight="1"/>
  </sheetData>
  <sheetProtection/>
  <mergeCells count="11">
    <mergeCell ref="A9:A10"/>
    <mergeCell ref="B9:O9"/>
    <mergeCell ref="P9:P10"/>
    <mergeCell ref="B5:C5"/>
    <mergeCell ref="F5:L5"/>
    <mergeCell ref="A7:D7"/>
    <mergeCell ref="F6:M6"/>
    <mergeCell ref="A1:D1"/>
    <mergeCell ref="N1:P1"/>
    <mergeCell ref="A2:D2"/>
    <mergeCell ref="N3:P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5"/>
  <sheetViews>
    <sheetView zoomScalePageLayoutView="0" workbookViewId="0" topLeftCell="A10">
      <selection activeCell="I28" sqref="I28"/>
    </sheetView>
  </sheetViews>
  <sheetFormatPr defaultColWidth="9.00390625" defaultRowHeight="12.75"/>
  <cols>
    <col min="1" max="1" width="17.25390625" style="0" customWidth="1"/>
    <col min="2" max="2" width="12.00390625" style="0" customWidth="1"/>
    <col min="3" max="3" width="11.25390625" style="0" customWidth="1"/>
    <col min="4" max="4" width="12.00390625" style="0" customWidth="1"/>
    <col min="5" max="5" width="8.625" style="0" customWidth="1"/>
    <col min="6" max="6" width="11.375" style="0" customWidth="1"/>
    <col min="7" max="7" width="11.875" style="0" customWidth="1"/>
    <col min="8" max="8" width="9.25390625" style="0" customWidth="1"/>
    <col min="9" max="9" width="10.125" style="0" customWidth="1"/>
    <col min="10" max="10" width="11.75390625" style="0" customWidth="1"/>
    <col min="11" max="11" width="13.375" style="0" customWidth="1"/>
    <col min="12" max="12" width="12.00390625" style="0" customWidth="1"/>
    <col min="13" max="13" width="12.1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37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4"/>
      <c r="B6" s="119" t="s">
        <v>16</v>
      </c>
      <c r="C6" s="12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3" t="s">
        <v>7</v>
      </c>
      <c r="B9" s="314" t="s">
        <v>8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36" t="s">
        <v>9</v>
      </c>
    </row>
    <row r="10" spans="1:13" ht="21.75" customHeight="1">
      <c r="A10" s="313"/>
      <c r="B10" s="34">
        <v>2111</v>
      </c>
      <c r="C10" s="34">
        <v>2120</v>
      </c>
      <c r="D10" s="34">
        <v>2210</v>
      </c>
      <c r="E10" s="34">
        <v>2220</v>
      </c>
      <c r="F10" s="34">
        <v>2230</v>
      </c>
      <c r="G10" s="34">
        <v>2240</v>
      </c>
      <c r="H10" s="34">
        <v>2800</v>
      </c>
      <c r="I10" s="34">
        <v>2250</v>
      </c>
      <c r="J10" s="34">
        <v>2272</v>
      </c>
      <c r="K10" s="34">
        <v>2273</v>
      </c>
      <c r="L10" s="34">
        <v>2275</v>
      </c>
      <c r="M10" s="336"/>
    </row>
    <row r="11" spans="1:13" ht="13.5" thickBot="1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11</v>
      </c>
      <c r="J11" s="120">
        <v>12</v>
      </c>
      <c r="K11" s="120">
        <v>13</v>
      </c>
      <c r="L11" s="120">
        <v>16</v>
      </c>
      <c r="M11" s="120">
        <v>18</v>
      </c>
    </row>
    <row r="12" spans="1:13" ht="22.5" customHeight="1" thickBot="1">
      <c r="A12" s="125" t="s">
        <v>45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>
        <f aca="true" t="shared" si="0" ref="M12:M28">SUM(B12:L12)</f>
        <v>0</v>
      </c>
    </row>
    <row r="13" spans="1:13" ht="14.25">
      <c r="A13" s="54" t="s">
        <v>60</v>
      </c>
      <c r="B13" s="53">
        <v>112027.3</v>
      </c>
      <c r="C13" s="53">
        <v>25767.52</v>
      </c>
      <c r="D13" s="55"/>
      <c r="E13" s="55"/>
      <c r="F13" s="55"/>
      <c r="G13" s="53"/>
      <c r="H13" s="53"/>
      <c r="I13" s="53"/>
      <c r="J13" s="53"/>
      <c r="K13" s="53"/>
      <c r="L13" s="53"/>
      <c r="M13" s="72">
        <f t="shared" si="0"/>
        <v>137794.82</v>
      </c>
    </row>
    <row r="14" spans="1:13" ht="14.25">
      <c r="A14" s="54" t="s">
        <v>92</v>
      </c>
      <c r="B14" s="53"/>
      <c r="C14" s="53"/>
      <c r="D14" s="55"/>
      <c r="E14" s="55"/>
      <c r="F14" s="55"/>
      <c r="G14" s="53"/>
      <c r="H14" s="53"/>
      <c r="I14" s="53"/>
      <c r="J14" s="53"/>
      <c r="K14" s="53"/>
      <c r="L14" s="53"/>
      <c r="M14" s="72">
        <f t="shared" si="0"/>
        <v>0</v>
      </c>
    </row>
    <row r="15" spans="1:13" ht="14.25">
      <c r="A15" s="54" t="s">
        <v>59</v>
      </c>
      <c r="B15" s="266"/>
      <c r="C15" s="53"/>
      <c r="D15" s="53"/>
      <c r="E15" s="266"/>
      <c r="F15" s="266"/>
      <c r="G15" s="266"/>
      <c r="H15" s="53"/>
      <c r="I15" s="266"/>
      <c r="J15" s="266"/>
      <c r="K15" s="266"/>
      <c r="L15" s="266"/>
      <c r="M15" s="72">
        <f t="shared" si="0"/>
        <v>0</v>
      </c>
    </row>
    <row r="16" spans="1:13" ht="14.25">
      <c r="A16" s="54" t="s">
        <v>61</v>
      </c>
      <c r="B16" s="26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72">
        <f t="shared" si="0"/>
        <v>0</v>
      </c>
    </row>
    <row r="17" spans="1:13" ht="14.25">
      <c r="A17" s="265" t="s">
        <v>63</v>
      </c>
      <c r="B17" s="26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2">
        <f t="shared" si="0"/>
        <v>0</v>
      </c>
    </row>
    <row r="18" spans="1:13" ht="14.25">
      <c r="A18" s="54" t="s">
        <v>64</v>
      </c>
      <c r="B18" s="266"/>
      <c r="C18" s="53"/>
      <c r="D18" s="53"/>
      <c r="E18" s="53"/>
      <c r="F18" s="266"/>
      <c r="G18" s="53"/>
      <c r="H18" s="53"/>
      <c r="I18" s="53"/>
      <c r="J18" s="53"/>
      <c r="K18" s="53"/>
      <c r="L18" s="53"/>
      <c r="M18" s="72">
        <f t="shared" si="0"/>
        <v>0</v>
      </c>
    </row>
    <row r="19" spans="1:13" ht="14.25">
      <c r="A19" s="54" t="s">
        <v>62</v>
      </c>
      <c r="B19" s="26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72">
        <f t="shared" si="0"/>
        <v>0</v>
      </c>
    </row>
    <row r="20" spans="1:13" ht="14.25">
      <c r="A20" s="54" t="s">
        <v>67</v>
      </c>
      <c r="B20" s="26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72">
        <f t="shared" si="0"/>
        <v>0</v>
      </c>
    </row>
    <row r="21" spans="1:13" ht="14.25">
      <c r="A21" s="54" t="s">
        <v>106</v>
      </c>
      <c r="B21" s="2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2">
        <f t="shared" si="0"/>
        <v>0</v>
      </c>
    </row>
    <row r="22" spans="1:13" ht="14.25">
      <c r="A22" s="283" t="s">
        <v>118</v>
      </c>
      <c r="B22" s="2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2">
        <f t="shared" si="0"/>
        <v>0</v>
      </c>
    </row>
    <row r="23" spans="1:13" ht="14.25">
      <c r="A23" s="267" t="s">
        <v>71</v>
      </c>
      <c r="B23" s="266"/>
      <c r="C23" s="53"/>
      <c r="D23" s="53"/>
      <c r="E23" s="53"/>
      <c r="F23" s="53"/>
      <c r="G23" s="272"/>
      <c r="H23" s="53"/>
      <c r="I23" s="53"/>
      <c r="J23" s="53"/>
      <c r="K23" s="53"/>
      <c r="L23" s="53"/>
      <c r="M23" s="72">
        <f t="shared" si="0"/>
        <v>0</v>
      </c>
    </row>
    <row r="24" spans="1:13" ht="14.25">
      <c r="A24" s="54" t="s">
        <v>114</v>
      </c>
      <c r="B24" s="26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2">
        <f t="shared" si="0"/>
        <v>0</v>
      </c>
    </row>
    <row r="25" spans="1:13" ht="14.25">
      <c r="A25" s="54" t="s">
        <v>74</v>
      </c>
      <c r="B25" s="26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72">
        <f t="shared" si="0"/>
        <v>0</v>
      </c>
    </row>
    <row r="26" spans="1:13" ht="14.25">
      <c r="A26" s="54" t="s">
        <v>104</v>
      </c>
      <c r="B26" s="266"/>
      <c r="C26" s="53"/>
      <c r="D26" s="274"/>
      <c r="E26" s="53"/>
      <c r="F26" s="53"/>
      <c r="G26" s="53"/>
      <c r="H26" s="53"/>
      <c r="I26" s="53"/>
      <c r="J26" s="53"/>
      <c r="K26" s="53"/>
      <c r="L26" s="53"/>
      <c r="M26" s="72">
        <f t="shared" si="0"/>
        <v>0</v>
      </c>
    </row>
    <row r="27" spans="1:13" ht="14.25">
      <c r="A27" s="267" t="s">
        <v>72</v>
      </c>
      <c r="B27" s="266"/>
      <c r="C27" s="53"/>
      <c r="D27" s="53"/>
      <c r="E27" s="53"/>
      <c r="F27" s="53"/>
      <c r="G27" s="53"/>
      <c r="H27" s="53"/>
      <c r="I27" s="53">
        <v>30000</v>
      </c>
      <c r="J27" s="53"/>
      <c r="K27" s="53"/>
      <c r="L27" s="53"/>
      <c r="M27" s="72">
        <f t="shared" si="0"/>
        <v>30000</v>
      </c>
    </row>
    <row r="28" spans="1:13" ht="15" thickBot="1">
      <c r="A28" s="267" t="s">
        <v>117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72">
        <f t="shared" si="0"/>
        <v>0</v>
      </c>
    </row>
    <row r="29" spans="1:13" ht="13.5" thickBot="1">
      <c r="A29" s="114" t="s">
        <v>53</v>
      </c>
      <c r="B29" s="84">
        <f aca="true" t="shared" si="1" ref="B29:M29">SUM(B13:B28)</f>
        <v>112027.3</v>
      </c>
      <c r="C29" s="84">
        <f t="shared" si="1"/>
        <v>25767.52</v>
      </c>
      <c r="D29" s="84">
        <f t="shared" si="1"/>
        <v>0</v>
      </c>
      <c r="E29" s="84">
        <f t="shared" si="1"/>
        <v>0</v>
      </c>
      <c r="F29" s="84">
        <f t="shared" si="1"/>
        <v>0</v>
      </c>
      <c r="G29" s="84">
        <f t="shared" si="1"/>
        <v>0</v>
      </c>
      <c r="H29" s="84">
        <f t="shared" si="1"/>
        <v>0</v>
      </c>
      <c r="I29" s="84">
        <f t="shared" si="1"/>
        <v>30000</v>
      </c>
      <c r="J29" s="84">
        <f t="shared" si="1"/>
        <v>0</v>
      </c>
      <c r="K29" s="84">
        <f t="shared" si="1"/>
        <v>0</v>
      </c>
      <c r="L29" s="84">
        <f t="shared" si="1"/>
        <v>0</v>
      </c>
      <c r="M29" s="84">
        <f t="shared" si="1"/>
        <v>167794.82</v>
      </c>
    </row>
    <row r="30" spans="1:13" ht="13.5" thickBot="1">
      <c r="A30" s="98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5"/>
    </row>
    <row r="31" spans="1:13" ht="13.5" thickBot="1">
      <c r="A31" s="115" t="s">
        <v>29</v>
      </c>
      <c r="B31" s="116">
        <f aca="true" t="shared" si="2" ref="B31:L31">B12+B29</f>
        <v>112027.3</v>
      </c>
      <c r="C31" s="116">
        <f t="shared" si="2"/>
        <v>25767.52</v>
      </c>
      <c r="D31" s="116">
        <f t="shared" si="2"/>
        <v>0</v>
      </c>
      <c r="E31" s="116">
        <f t="shared" si="2"/>
        <v>0</v>
      </c>
      <c r="F31" s="116">
        <f t="shared" si="2"/>
        <v>0</v>
      </c>
      <c r="G31" s="116">
        <f t="shared" si="2"/>
        <v>0</v>
      </c>
      <c r="H31" s="116">
        <f t="shared" si="2"/>
        <v>0</v>
      </c>
      <c r="I31" s="116">
        <f t="shared" si="2"/>
        <v>30000</v>
      </c>
      <c r="J31" s="116">
        <f t="shared" si="2"/>
        <v>0</v>
      </c>
      <c r="K31" s="116">
        <f t="shared" si="2"/>
        <v>0</v>
      </c>
      <c r="L31" s="116">
        <f t="shared" si="2"/>
        <v>0</v>
      </c>
      <c r="M31" s="117">
        <f>M12+M29</f>
        <v>167794.82</v>
      </c>
    </row>
    <row r="32" spans="1:13" ht="12.75">
      <c r="A32" s="91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2"/>
    </row>
    <row r="34" spans="2:13" ht="12.75">
      <c r="B34" s="57">
        <v>351900</v>
      </c>
      <c r="C34" s="57">
        <v>82500</v>
      </c>
      <c r="D34" s="57">
        <v>6500</v>
      </c>
      <c r="E34" s="57">
        <v>1300</v>
      </c>
      <c r="F34" s="57">
        <v>68700</v>
      </c>
      <c r="G34" s="57">
        <v>11600</v>
      </c>
      <c r="H34" s="57"/>
      <c r="I34" s="57">
        <v>3500</v>
      </c>
      <c r="J34" s="57">
        <v>9000</v>
      </c>
      <c r="K34" s="57">
        <v>53500</v>
      </c>
      <c r="L34" s="57">
        <v>72000</v>
      </c>
      <c r="M34" s="57">
        <f>B34+C34+D34+E34+F34+G34+H34+I34+J34+K34+L34</f>
        <v>660500</v>
      </c>
    </row>
    <row r="35" spans="2:13" ht="12.75">
      <c r="B35" s="57">
        <f>B34-B31</f>
        <v>239872.7</v>
      </c>
      <c r="C35" s="57">
        <f aca="true" t="shared" si="3" ref="C35:M35">C34-C31</f>
        <v>56732.479999999996</v>
      </c>
      <c r="D35" s="57">
        <f t="shared" si="3"/>
        <v>6500</v>
      </c>
      <c r="E35" s="57">
        <f t="shared" si="3"/>
        <v>1300</v>
      </c>
      <c r="F35" s="57">
        <f t="shared" si="3"/>
        <v>68700</v>
      </c>
      <c r="G35" s="57">
        <f t="shared" si="3"/>
        <v>11600</v>
      </c>
      <c r="H35" s="57">
        <f t="shared" si="3"/>
        <v>0</v>
      </c>
      <c r="I35" s="57">
        <f t="shared" si="3"/>
        <v>-26500</v>
      </c>
      <c r="J35" s="57">
        <f t="shared" si="3"/>
        <v>9000</v>
      </c>
      <c r="K35" s="57">
        <f t="shared" si="3"/>
        <v>53500</v>
      </c>
      <c r="L35" s="57">
        <f t="shared" si="3"/>
        <v>72000</v>
      </c>
      <c r="M35" s="57">
        <f t="shared" si="3"/>
        <v>492705.18</v>
      </c>
    </row>
  </sheetData>
  <sheetProtection/>
  <mergeCells count="11">
    <mergeCell ref="A9:A10"/>
    <mergeCell ref="B9:L9"/>
    <mergeCell ref="M9:M10"/>
    <mergeCell ref="B5:C5"/>
    <mergeCell ref="F5:K5"/>
    <mergeCell ref="A7:D7"/>
    <mergeCell ref="F6:M6"/>
    <mergeCell ref="A1:D1"/>
    <mergeCell ref="L1:M1"/>
    <mergeCell ref="A2:D2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1"/>
  <sheetViews>
    <sheetView zoomScalePageLayoutView="0" workbookViewId="0" topLeftCell="B10">
      <selection activeCell="I36" sqref="I36"/>
    </sheetView>
  </sheetViews>
  <sheetFormatPr defaultColWidth="9.00390625" defaultRowHeight="12.75"/>
  <cols>
    <col min="1" max="1" width="19.125" style="0" customWidth="1"/>
    <col min="2" max="2" width="13.25390625" style="0" customWidth="1"/>
    <col min="3" max="3" width="11.125" style="0" customWidth="1"/>
    <col min="4" max="4" width="9.25390625" style="0" bestFit="1" customWidth="1"/>
    <col min="5" max="5" width="8.25390625" style="0" customWidth="1"/>
    <col min="6" max="7" width="9.25390625" style="0" bestFit="1" customWidth="1"/>
    <col min="8" max="8" width="11.625" style="0" customWidth="1"/>
    <col min="9" max="9" width="9.625" style="0" customWidth="1"/>
    <col min="10" max="10" width="9.25390625" style="0" bestFit="1" customWidth="1"/>
    <col min="11" max="12" width="10.875" style="0" customWidth="1"/>
    <col min="13" max="13" width="12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37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4"/>
      <c r="B6" s="119" t="s">
        <v>17</v>
      </c>
      <c r="C6" s="12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3" t="s">
        <v>7</v>
      </c>
      <c r="B9" s="314" t="s">
        <v>8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36" t="s">
        <v>9</v>
      </c>
    </row>
    <row r="10" spans="1:13" ht="12.75">
      <c r="A10" s="313"/>
      <c r="B10" s="34">
        <v>2111</v>
      </c>
      <c r="C10" s="34">
        <v>2120</v>
      </c>
      <c r="D10" s="34">
        <v>2210</v>
      </c>
      <c r="E10" s="34">
        <v>2220</v>
      </c>
      <c r="F10" s="34">
        <v>2230</v>
      </c>
      <c r="G10" s="34">
        <v>2240</v>
      </c>
      <c r="H10" s="34">
        <v>2800</v>
      </c>
      <c r="I10" s="34">
        <v>2250</v>
      </c>
      <c r="J10" s="34">
        <v>2272</v>
      </c>
      <c r="K10" s="34">
        <v>2273</v>
      </c>
      <c r="L10" s="34">
        <v>2275</v>
      </c>
      <c r="M10" s="336"/>
    </row>
    <row r="11" spans="1:13" ht="13.5" thickBot="1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11</v>
      </c>
      <c r="J11" s="120">
        <v>12</v>
      </c>
      <c r="K11" s="120">
        <v>13</v>
      </c>
      <c r="L11" s="120">
        <v>16</v>
      </c>
      <c r="M11" s="120">
        <v>18</v>
      </c>
    </row>
    <row r="12" spans="1:13" ht="13.5" thickBot="1">
      <c r="A12" s="128" t="s">
        <v>50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>
        <f aca="true" t="shared" si="0" ref="M12:M25">SUM(B12:L12)</f>
        <v>0</v>
      </c>
    </row>
    <row r="13" spans="1:13" ht="14.25">
      <c r="A13" s="54" t="s">
        <v>60</v>
      </c>
      <c r="B13" s="266">
        <v>111762.43</v>
      </c>
      <c r="C13" s="53">
        <v>26961.36</v>
      </c>
      <c r="D13" s="53"/>
      <c r="E13" s="53"/>
      <c r="F13" s="266"/>
      <c r="G13" s="53"/>
      <c r="H13" s="53"/>
      <c r="I13" s="53"/>
      <c r="J13" s="53"/>
      <c r="K13" s="53"/>
      <c r="L13" s="53"/>
      <c r="M13" s="75">
        <f t="shared" si="0"/>
        <v>138723.78999999998</v>
      </c>
    </row>
    <row r="14" spans="1:13" ht="14.25">
      <c r="A14" s="54" t="s">
        <v>95</v>
      </c>
      <c r="B14" s="76"/>
      <c r="C14" s="55"/>
      <c r="D14" s="55"/>
      <c r="E14" s="55"/>
      <c r="F14" s="76"/>
      <c r="G14" s="53"/>
      <c r="H14" s="53"/>
      <c r="I14" s="53"/>
      <c r="J14" s="53"/>
      <c r="K14" s="53"/>
      <c r="L14" s="53"/>
      <c r="M14" s="75">
        <f t="shared" si="0"/>
        <v>0</v>
      </c>
    </row>
    <row r="15" spans="1:13" ht="14.25">
      <c r="A15" s="54" t="s">
        <v>59</v>
      </c>
      <c r="B15" s="76"/>
      <c r="C15" s="55"/>
      <c r="D15" s="55"/>
      <c r="E15" s="55"/>
      <c r="F15" s="55"/>
      <c r="G15" s="266"/>
      <c r="H15" s="266"/>
      <c r="I15" s="266"/>
      <c r="J15" s="266"/>
      <c r="K15" s="266"/>
      <c r="L15" s="266"/>
      <c r="M15" s="75">
        <f t="shared" si="0"/>
        <v>0</v>
      </c>
    </row>
    <row r="16" spans="1:13" ht="14.25">
      <c r="A16" s="54" t="s">
        <v>61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75">
        <f t="shared" si="0"/>
        <v>0</v>
      </c>
    </row>
    <row r="17" spans="1:13" ht="14.25">
      <c r="A17" s="265" t="s">
        <v>63</v>
      </c>
      <c r="B17" s="26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5">
        <f t="shared" si="0"/>
        <v>0</v>
      </c>
    </row>
    <row r="18" spans="1:13" ht="13.5" customHeight="1">
      <c r="A18" s="54" t="s">
        <v>75</v>
      </c>
      <c r="B18" s="266"/>
      <c r="C18" s="53"/>
      <c r="D18" s="53"/>
      <c r="E18" s="53"/>
      <c r="F18" s="266"/>
      <c r="G18" s="284"/>
      <c r="H18" s="53"/>
      <c r="I18" s="53"/>
      <c r="J18" s="53"/>
      <c r="K18" s="53"/>
      <c r="L18" s="53"/>
      <c r="M18" s="75">
        <f t="shared" si="0"/>
        <v>0</v>
      </c>
    </row>
    <row r="19" spans="1:13" ht="14.25">
      <c r="A19" s="54" t="s">
        <v>62</v>
      </c>
      <c r="B19" s="26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75">
        <f t="shared" si="0"/>
        <v>0</v>
      </c>
    </row>
    <row r="20" spans="1:13" ht="14.25">
      <c r="A20" s="54" t="s">
        <v>67</v>
      </c>
      <c r="B20" s="266"/>
      <c r="C20" s="54"/>
      <c r="D20" s="53"/>
      <c r="E20" s="53"/>
      <c r="F20" s="53"/>
      <c r="G20" s="53"/>
      <c r="H20" s="53"/>
      <c r="I20" s="53"/>
      <c r="J20" s="272"/>
      <c r="K20" s="53"/>
      <c r="L20" s="53"/>
      <c r="M20" s="75">
        <f t="shared" si="0"/>
        <v>0</v>
      </c>
    </row>
    <row r="21" spans="1:13" ht="14.25">
      <c r="A21" s="54" t="s">
        <v>122</v>
      </c>
      <c r="B21" s="2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5">
        <f t="shared" si="0"/>
        <v>0</v>
      </c>
    </row>
    <row r="22" spans="1:13" ht="14.25">
      <c r="A22" s="54" t="s">
        <v>114</v>
      </c>
      <c r="B22" s="2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5">
        <f t="shared" si="0"/>
        <v>0</v>
      </c>
    </row>
    <row r="23" spans="1:13" ht="14.25">
      <c r="A23" s="54" t="s">
        <v>121</v>
      </c>
      <c r="B23" s="26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5">
        <f t="shared" si="0"/>
        <v>0</v>
      </c>
    </row>
    <row r="24" spans="1:13" ht="14.25">
      <c r="A24" s="267" t="s">
        <v>74</v>
      </c>
      <c r="B24" s="26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5">
        <f t="shared" si="0"/>
        <v>0</v>
      </c>
    </row>
    <row r="25" spans="1:13" ht="15" thickBot="1">
      <c r="A25" s="267" t="s">
        <v>84</v>
      </c>
      <c r="B25" s="26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75">
        <f t="shared" si="0"/>
        <v>0</v>
      </c>
    </row>
    <row r="26" spans="1:13" ht="13.5" thickBot="1">
      <c r="A26" s="114" t="s">
        <v>53</v>
      </c>
      <c r="B26" s="118">
        <f aca="true" t="shared" si="1" ref="B26:M26">SUM(B13:B25)</f>
        <v>111762.43</v>
      </c>
      <c r="C26" s="118">
        <f t="shared" si="1"/>
        <v>26961.36</v>
      </c>
      <c r="D26" s="118">
        <f t="shared" si="1"/>
        <v>0</v>
      </c>
      <c r="E26" s="118">
        <f t="shared" si="1"/>
        <v>0</v>
      </c>
      <c r="F26" s="118">
        <f t="shared" si="1"/>
        <v>0</v>
      </c>
      <c r="G26" s="118">
        <f t="shared" si="1"/>
        <v>0</v>
      </c>
      <c r="H26" s="118">
        <f t="shared" si="1"/>
        <v>0</v>
      </c>
      <c r="I26" s="118">
        <f t="shared" si="1"/>
        <v>0</v>
      </c>
      <c r="J26" s="118">
        <f t="shared" si="1"/>
        <v>0</v>
      </c>
      <c r="K26" s="118">
        <f t="shared" si="1"/>
        <v>0</v>
      </c>
      <c r="L26" s="118">
        <f t="shared" si="1"/>
        <v>0</v>
      </c>
      <c r="M26" s="118">
        <f t="shared" si="1"/>
        <v>138723.78999999998</v>
      </c>
    </row>
    <row r="27" spans="1:13" ht="13.5" thickBot="1">
      <c r="A27" s="115" t="s">
        <v>30</v>
      </c>
      <c r="B27" s="116">
        <f aca="true" t="shared" si="2" ref="B27:M27">B12+B26</f>
        <v>111762.43</v>
      </c>
      <c r="C27" s="116">
        <f t="shared" si="2"/>
        <v>26961.36</v>
      </c>
      <c r="D27" s="116">
        <f t="shared" si="2"/>
        <v>0</v>
      </c>
      <c r="E27" s="116">
        <f t="shared" si="2"/>
        <v>0</v>
      </c>
      <c r="F27" s="116">
        <f t="shared" si="2"/>
        <v>0</v>
      </c>
      <c r="G27" s="116">
        <f t="shared" si="2"/>
        <v>0</v>
      </c>
      <c r="H27" s="116">
        <f t="shared" si="2"/>
        <v>0</v>
      </c>
      <c r="I27" s="116">
        <f t="shared" si="2"/>
        <v>0</v>
      </c>
      <c r="J27" s="116">
        <f t="shared" si="2"/>
        <v>0</v>
      </c>
      <c r="K27" s="116">
        <f t="shared" si="2"/>
        <v>0</v>
      </c>
      <c r="L27" s="116">
        <f t="shared" si="2"/>
        <v>0</v>
      </c>
      <c r="M27" s="117">
        <f t="shared" si="2"/>
        <v>138723.78999999998</v>
      </c>
    </row>
    <row r="28" spans="1:13" ht="15">
      <c r="A28" s="131"/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2"/>
    </row>
    <row r="30" spans="1:13" ht="12.75">
      <c r="A30" t="s">
        <v>126</v>
      </c>
      <c r="B30" s="57">
        <v>327000</v>
      </c>
      <c r="C30" s="57">
        <v>77700</v>
      </c>
      <c r="D30" s="57">
        <v>6400</v>
      </c>
      <c r="E30" s="57">
        <v>2000</v>
      </c>
      <c r="F30" s="57">
        <v>53100</v>
      </c>
      <c r="G30" s="57">
        <v>10500</v>
      </c>
      <c r="H30" s="57"/>
      <c r="I30" s="57">
        <v>4000</v>
      </c>
      <c r="J30" s="57">
        <v>3500</v>
      </c>
      <c r="K30" s="57">
        <v>52000</v>
      </c>
      <c r="L30" s="57">
        <v>104000</v>
      </c>
      <c r="M30" s="57">
        <f>B30+C30+D30+E30+F30+G30+H30+I30+J30+K30+L30</f>
        <v>640200</v>
      </c>
    </row>
    <row r="31" spans="1:13" ht="12.75">
      <c r="A31" t="s">
        <v>127</v>
      </c>
      <c r="B31" s="57">
        <f>B30-B27</f>
        <v>215237.57</v>
      </c>
      <c r="C31" s="57">
        <f aca="true" t="shared" si="3" ref="C31:M31">C30-C27</f>
        <v>50738.64</v>
      </c>
      <c r="D31" s="57">
        <f t="shared" si="3"/>
        <v>6400</v>
      </c>
      <c r="E31" s="57">
        <f t="shared" si="3"/>
        <v>2000</v>
      </c>
      <c r="F31" s="57">
        <f t="shared" si="3"/>
        <v>53100</v>
      </c>
      <c r="G31" s="57">
        <f t="shared" si="3"/>
        <v>10500</v>
      </c>
      <c r="H31" s="57">
        <f t="shared" si="3"/>
        <v>0</v>
      </c>
      <c r="I31" s="57">
        <f t="shared" si="3"/>
        <v>4000</v>
      </c>
      <c r="J31" s="57">
        <f t="shared" si="3"/>
        <v>3500</v>
      </c>
      <c r="K31" s="57">
        <f t="shared" si="3"/>
        <v>52000</v>
      </c>
      <c r="L31" s="57">
        <f t="shared" si="3"/>
        <v>104000</v>
      </c>
      <c r="M31" s="57">
        <f t="shared" si="3"/>
        <v>501476.21</v>
      </c>
    </row>
  </sheetData>
  <sheetProtection/>
  <mergeCells count="11">
    <mergeCell ref="A9:A10"/>
    <mergeCell ref="B9:L9"/>
    <mergeCell ref="M9:M10"/>
    <mergeCell ref="B5:C5"/>
    <mergeCell ref="F5:K5"/>
    <mergeCell ref="A7:D7"/>
    <mergeCell ref="F6:M6"/>
    <mergeCell ref="A1:D1"/>
    <mergeCell ref="L1:M1"/>
    <mergeCell ref="A2:D2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5"/>
  <sheetViews>
    <sheetView zoomScalePageLayoutView="0" workbookViewId="0" topLeftCell="B10">
      <selection activeCell="M36" sqref="M36"/>
    </sheetView>
  </sheetViews>
  <sheetFormatPr defaultColWidth="9.00390625" defaultRowHeight="12.75"/>
  <cols>
    <col min="1" max="1" width="18.125" style="0" customWidth="1"/>
    <col min="2" max="2" width="12.875" style="0" customWidth="1"/>
    <col min="3" max="3" width="13.00390625" style="0" customWidth="1"/>
    <col min="4" max="4" width="9.625" style="0" customWidth="1"/>
    <col min="5" max="5" width="9.25390625" style="0" bestFit="1" customWidth="1"/>
    <col min="6" max="6" width="11.125" style="0" customWidth="1"/>
    <col min="7" max="7" width="9.25390625" style="0" bestFit="1" customWidth="1"/>
    <col min="8" max="8" width="8.25390625" style="0" customWidth="1"/>
    <col min="9" max="9" width="10.00390625" style="0" customWidth="1"/>
    <col min="10" max="10" width="9.25390625" style="0" bestFit="1" customWidth="1"/>
    <col min="11" max="11" width="11.25390625" style="0" customWidth="1"/>
    <col min="12" max="12" width="12.25390625" style="0" customWidth="1"/>
    <col min="13" max="13" width="14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37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4"/>
      <c r="B6" s="119" t="s">
        <v>130</v>
      </c>
      <c r="C6" s="12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0">
        <v>7</v>
      </c>
      <c r="H11" s="120">
        <v>8</v>
      </c>
      <c r="I11" s="120">
        <v>11</v>
      </c>
      <c r="J11" s="120">
        <v>12</v>
      </c>
      <c r="K11" s="120">
        <v>13</v>
      </c>
      <c r="L11" s="120">
        <v>16</v>
      </c>
      <c r="M11" s="120">
        <v>18</v>
      </c>
    </row>
    <row r="12" spans="1:13" ht="13.5" thickBot="1">
      <c r="A12" s="134" t="s">
        <v>54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>
        <f aca="true" t="shared" si="0" ref="M12:M28">SUM(B12:L12)</f>
        <v>0</v>
      </c>
    </row>
    <row r="13" spans="1:13" ht="14.25">
      <c r="A13" s="54" t="s">
        <v>60</v>
      </c>
      <c r="B13" s="266">
        <v>54549.34</v>
      </c>
      <c r="C13" s="53">
        <v>14715.11</v>
      </c>
      <c r="D13" s="53"/>
      <c r="E13" s="53"/>
      <c r="F13" s="53"/>
      <c r="G13" s="53"/>
      <c r="H13" s="53"/>
      <c r="I13" s="53"/>
      <c r="J13" s="53"/>
      <c r="K13" s="53"/>
      <c r="L13" s="53"/>
      <c r="M13" s="75">
        <f t="shared" si="0"/>
        <v>69264.45</v>
      </c>
    </row>
    <row r="14" spans="1:13" ht="14.25">
      <c r="A14" s="54" t="s">
        <v>95</v>
      </c>
      <c r="B14" s="266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75">
        <f t="shared" si="0"/>
        <v>0</v>
      </c>
    </row>
    <row r="15" spans="1:13" ht="14.25">
      <c r="A15" s="54" t="s">
        <v>59</v>
      </c>
      <c r="B15" s="266"/>
      <c r="C15" s="53"/>
      <c r="D15" s="53"/>
      <c r="E15" s="266"/>
      <c r="F15" s="266"/>
      <c r="G15" s="266"/>
      <c r="H15" s="53"/>
      <c r="I15" s="266"/>
      <c r="J15" s="266"/>
      <c r="K15" s="266"/>
      <c r="L15" s="266"/>
      <c r="M15" s="75">
        <f t="shared" si="0"/>
        <v>0</v>
      </c>
    </row>
    <row r="16" spans="1:13" ht="14.25">
      <c r="A16" s="54" t="s">
        <v>61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75">
        <f t="shared" si="0"/>
        <v>0</v>
      </c>
    </row>
    <row r="17" spans="1:13" ht="14.25">
      <c r="A17" s="54" t="s">
        <v>63</v>
      </c>
      <c r="B17" s="26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5">
        <f t="shared" si="0"/>
        <v>0</v>
      </c>
    </row>
    <row r="18" spans="1:13" ht="14.25">
      <c r="A18" s="54" t="s">
        <v>64</v>
      </c>
      <c r="B18" s="26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75">
        <f t="shared" si="0"/>
        <v>0</v>
      </c>
    </row>
    <row r="19" spans="1:13" ht="14.25">
      <c r="A19" s="54" t="s">
        <v>65</v>
      </c>
      <c r="B19" s="26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75">
        <f t="shared" si="0"/>
        <v>0</v>
      </c>
    </row>
    <row r="20" spans="1:13" ht="14.25">
      <c r="A20" s="54" t="s">
        <v>67</v>
      </c>
      <c r="B20" s="266"/>
      <c r="C20" s="53"/>
      <c r="D20" s="53"/>
      <c r="E20" s="53"/>
      <c r="F20" s="266"/>
      <c r="G20" s="53"/>
      <c r="H20" s="53"/>
      <c r="I20" s="53"/>
      <c r="K20" s="53"/>
      <c r="L20" s="53"/>
      <c r="M20" s="75">
        <f t="shared" si="0"/>
        <v>0</v>
      </c>
    </row>
    <row r="21" spans="1:13" ht="14.25">
      <c r="A21" s="54" t="s">
        <v>106</v>
      </c>
      <c r="B21" s="2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5">
        <f t="shared" si="0"/>
        <v>0</v>
      </c>
    </row>
    <row r="22" spans="1:13" ht="14.25">
      <c r="A22" s="267" t="s">
        <v>74</v>
      </c>
      <c r="B22" s="2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5">
        <f t="shared" si="0"/>
        <v>0</v>
      </c>
    </row>
    <row r="23" spans="1:13" ht="14.25">
      <c r="A23" s="54" t="s">
        <v>114</v>
      </c>
      <c r="B23" s="26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5">
        <f t="shared" si="0"/>
        <v>0</v>
      </c>
    </row>
    <row r="24" spans="1:13" ht="14.25">
      <c r="A24" s="267" t="s">
        <v>65</v>
      </c>
      <c r="B24" s="26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5">
        <f t="shared" si="0"/>
        <v>0</v>
      </c>
    </row>
    <row r="25" spans="1:13" ht="14.25">
      <c r="A25" s="267" t="s">
        <v>72</v>
      </c>
      <c r="B25" s="26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75">
        <f t="shared" si="0"/>
        <v>0</v>
      </c>
    </row>
    <row r="26" spans="1:13" ht="14.25">
      <c r="A26" s="267" t="s">
        <v>86</v>
      </c>
      <c r="B26" s="26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75">
        <f t="shared" si="0"/>
        <v>0</v>
      </c>
    </row>
    <row r="27" spans="1:13" ht="14.25">
      <c r="A27" s="54" t="s">
        <v>118</v>
      </c>
      <c r="B27" s="266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75">
        <f t="shared" si="0"/>
        <v>0</v>
      </c>
    </row>
    <row r="28" spans="1:13" ht="13.5" thickBot="1">
      <c r="A28" s="77" t="s">
        <v>88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5">
        <f t="shared" si="0"/>
        <v>0</v>
      </c>
    </row>
    <row r="29" spans="1:13" ht="13.5" thickBot="1">
      <c r="A29" s="114" t="s">
        <v>53</v>
      </c>
      <c r="B29" s="118">
        <f aca="true" t="shared" si="1" ref="B29:M29">SUM(B13:B28)</f>
        <v>54549.34</v>
      </c>
      <c r="C29" s="118">
        <f t="shared" si="1"/>
        <v>14715.11</v>
      </c>
      <c r="D29" s="118">
        <f t="shared" si="1"/>
        <v>0</v>
      </c>
      <c r="E29" s="118">
        <f t="shared" si="1"/>
        <v>0</v>
      </c>
      <c r="F29" s="118">
        <f t="shared" si="1"/>
        <v>0</v>
      </c>
      <c r="G29" s="118">
        <f t="shared" si="1"/>
        <v>0</v>
      </c>
      <c r="H29" s="118">
        <f t="shared" si="1"/>
        <v>0</v>
      </c>
      <c r="I29" s="118">
        <f t="shared" si="1"/>
        <v>0</v>
      </c>
      <c r="J29" s="118">
        <f t="shared" si="1"/>
        <v>0</v>
      </c>
      <c r="K29" s="118">
        <f t="shared" si="1"/>
        <v>0</v>
      </c>
      <c r="L29" s="118">
        <f t="shared" si="1"/>
        <v>0</v>
      </c>
      <c r="M29" s="118">
        <f t="shared" si="1"/>
        <v>69264.45</v>
      </c>
    </row>
    <row r="30" spans="1:13" ht="13.5" thickBot="1">
      <c r="A30" s="98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5"/>
    </row>
    <row r="31" spans="1:13" ht="12.75">
      <c r="A31" s="135" t="s">
        <v>11</v>
      </c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</row>
    <row r="32" spans="1:13" ht="13.5" thickBot="1">
      <c r="A32" s="139"/>
      <c r="B32" s="140">
        <f aca="true" t="shared" si="2" ref="B32:L32">B12+B29</f>
        <v>54549.34</v>
      </c>
      <c r="C32" s="140">
        <f t="shared" si="2"/>
        <v>14715.11</v>
      </c>
      <c r="D32" s="140">
        <f t="shared" si="2"/>
        <v>0</v>
      </c>
      <c r="E32" s="140">
        <f t="shared" si="2"/>
        <v>0</v>
      </c>
      <c r="F32" s="140">
        <f t="shared" si="2"/>
        <v>0</v>
      </c>
      <c r="G32" s="140">
        <f t="shared" si="2"/>
        <v>0</v>
      </c>
      <c r="H32" s="140">
        <f t="shared" si="2"/>
        <v>0</v>
      </c>
      <c r="I32" s="140">
        <f t="shared" si="2"/>
        <v>0</v>
      </c>
      <c r="J32" s="140">
        <f t="shared" si="2"/>
        <v>0</v>
      </c>
      <c r="K32" s="140">
        <f t="shared" si="2"/>
        <v>0</v>
      </c>
      <c r="L32" s="140">
        <f t="shared" si="2"/>
        <v>0</v>
      </c>
      <c r="M32" s="141">
        <f>M12+M29</f>
        <v>69264.45</v>
      </c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 t="s">
        <v>126</v>
      </c>
      <c r="B34" s="287">
        <v>321100</v>
      </c>
      <c r="C34" s="287">
        <v>83800</v>
      </c>
      <c r="D34" s="287">
        <v>5000</v>
      </c>
      <c r="E34" s="287">
        <v>1200</v>
      </c>
      <c r="F34" s="287">
        <v>37200</v>
      </c>
      <c r="G34" s="287">
        <v>10500</v>
      </c>
      <c r="H34" s="287"/>
      <c r="I34" s="287">
        <v>2000</v>
      </c>
      <c r="J34" s="287">
        <v>2800</v>
      </c>
      <c r="K34" s="287">
        <v>35000</v>
      </c>
      <c r="L34" s="287">
        <v>20000</v>
      </c>
      <c r="M34" s="287">
        <f>B34+C34+D34+E34+F34+G34+H34+I34+J34+K34+L34</f>
        <v>518600</v>
      </c>
    </row>
    <row r="35" spans="1:13" ht="12.75">
      <c r="A35" t="s">
        <v>127</v>
      </c>
      <c r="B35" s="57">
        <f>B34-B32-'Кіл. 5 (сад)'!B28</f>
        <v>226744.84000000003</v>
      </c>
      <c r="C35" s="57">
        <f>C34-C32-'Кіл. 5 (сад)'!C28</f>
        <v>59781.17</v>
      </c>
      <c r="D35" s="57">
        <f>D34-D32-'Кіл. 5 (сад)'!D28</f>
        <v>5000</v>
      </c>
      <c r="E35" s="57">
        <f>E34-E32-'Кіл. 5 (сад)'!E28</f>
        <v>1200</v>
      </c>
      <c r="F35" s="57">
        <f>F34-F32-'Кіл. 5 (сад)'!F28</f>
        <v>37200</v>
      </c>
      <c r="G35" s="57">
        <f>G34-G32-'Кіл. 5 (сад)'!G28</f>
        <v>10500</v>
      </c>
      <c r="H35" s="57">
        <f>H34-H32</f>
        <v>0</v>
      </c>
      <c r="I35" s="57">
        <f>I34-I32</f>
        <v>2000</v>
      </c>
      <c r="J35" s="57">
        <f>J34-J32-'Кіл. 5 (сад)'!L28</f>
        <v>2800</v>
      </c>
      <c r="K35" s="57">
        <f>K34-K32-'Кіл. 5 (сад)'!M28</f>
        <v>35000</v>
      </c>
      <c r="L35" s="57">
        <f>L34-L32-'Кіл. 5 (сад)'!O28</f>
        <v>20000</v>
      </c>
      <c r="M35" s="57">
        <f>M34-M32-'Кіл. 5 (сад)'!Q28</f>
        <v>400226.01</v>
      </c>
    </row>
  </sheetData>
  <sheetProtection/>
  <mergeCells count="11">
    <mergeCell ref="A9:A10"/>
    <mergeCell ref="B9:L9"/>
    <mergeCell ref="M9:M10"/>
    <mergeCell ref="B5:C5"/>
    <mergeCell ref="F5:K5"/>
    <mergeCell ref="A7:D7"/>
    <mergeCell ref="F6:M6"/>
    <mergeCell ref="A1:D1"/>
    <mergeCell ref="L1:M1"/>
    <mergeCell ref="A2:D2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129"/>
  <sheetViews>
    <sheetView zoomScalePageLayoutView="0" workbookViewId="0" topLeftCell="B3">
      <selection activeCell="I30" sqref="I30"/>
    </sheetView>
  </sheetViews>
  <sheetFormatPr defaultColWidth="9.00390625" defaultRowHeight="12.75"/>
  <cols>
    <col min="1" max="1" width="15.375" style="0" customWidth="1"/>
    <col min="2" max="2" width="12.125" style="0" customWidth="1"/>
    <col min="3" max="3" width="13.625" style="0" customWidth="1"/>
    <col min="4" max="4" width="12.125" style="0" customWidth="1"/>
    <col min="5" max="6" width="10.25390625" style="0" customWidth="1"/>
    <col min="7" max="7" width="9.625" style="0" bestFit="1" customWidth="1"/>
    <col min="8" max="8" width="7.375" style="0" customWidth="1"/>
    <col min="9" max="9" width="10.375" style="0" customWidth="1"/>
    <col min="10" max="10" width="7.375" style="0" customWidth="1"/>
    <col min="11" max="11" width="12.00390625" style="0" customWidth="1"/>
    <col min="12" max="12" width="12.625" style="0" customWidth="1"/>
    <col min="13" max="13" width="15.00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37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4"/>
      <c r="B6" s="119" t="s">
        <v>18</v>
      </c>
      <c r="C6" s="12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3.5" thickBot="1">
      <c r="A12" s="134" t="s">
        <v>48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>
        <f aca="true" t="shared" si="0" ref="M12:M25">SUM(B12:L12)</f>
        <v>0</v>
      </c>
    </row>
    <row r="13" spans="1:13" ht="14.25">
      <c r="A13" s="54" t="s">
        <v>60</v>
      </c>
      <c r="B13" s="266">
        <v>34925.51</v>
      </c>
      <c r="C13" s="53">
        <v>9912.35</v>
      </c>
      <c r="D13" s="53"/>
      <c r="E13" s="53"/>
      <c r="F13" s="53"/>
      <c r="G13" s="266"/>
      <c r="H13" s="53"/>
      <c r="I13" s="53"/>
      <c r="J13" s="53"/>
      <c r="K13" s="53"/>
      <c r="L13" s="53"/>
      <c r="M13" s="75">
        <f t="shared" si="0"/>
        <v>44837.86</v>
      </c>
    </row>
    <row r="14" spans="1:13" ht="14.25">
      <c r="A14" s="54" t="s">
        <v>57</v>
      </c>
      <c r="B14" s="266"/>
      <c r="C14" s="53"/>
      <c r="D14" s="53"/>
      <c r="E14" s="53"/>
      <c r="F14" s="53"/>
      <c r="G14" s="266"/>
      <c r="H14" s="53"/>
      <c r="I14" s="53"/>
      <c r="J14" s="53"/>
      <c r="K14" s="53"/>
      <c r="L14" s="53"/>
      <c r="M14" s="75">
        <f t="shared" si="0"/>
        <v>0</v>
      </c>
    </row>
    <row r="15" spans="1:13" ht="14.25">
      <c r="A15" s="54" t="s">
        <v>59</v>
      </c>
      <c r="B15" s="266"/>
      <c r="C15" s="53"/>
      <c r="D15" s="53"/>
      <c r="E15" s="266"/>
      <c r="F15" s="266"/>
      <c r="G15" s="266"/>
      <c r="H15" s="53"/>
      <c r="I15" s="266"/>
      <c r="J15" s="266"/>
      <c r="K15" s="266"/>
      <c r="L15" s="266"/>
      <c r="M15" s="75">
        <f t="shared" si="0"/>
        <v>0</v>
      </c>
    </row>
    <row r="16" spans="1:13" ht="14.25">
      <c r="A16" s="54" t="s">
        <v>61</v>
      </c>
      <c r="B16" s="26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75">
        <f t="shared" si="0"/>
        <v>0</v>
      </c>
    </row>
    <row r="17" spans="1:13" ht="14.25">
      <c r="A17" s="54" t="s">
        <v>63</v>
      </c>
      <c r="B17" s="26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5">
        <f t="shared" si="0"/>
        <v>0</v>
      </c>
    </row>
    <row r="18" spans="1:13" ht="14.25">
      <c r="A18" s="54" t="s">
        <v>64</v>
      </c>
      <c r="B18" s="266"/>
      <c r="C18" s="53"/>
      <c r="D18" s="53"/>
      <c r="E18" s="53"/>
      <c r="F18" s="53"/>
      <c r="G18" s="266"/>
      <c r="H18" s="53"/>
      <c r="I18" s="53"/>
      <c r="J18" s="53"/>
      <c r="K18" s="53"/>
      <c r="L18" s="53"/>
      <c r="M18" s="75">
        <f t="shared" si="0"/>
        <v>0</v>
      </c>
    </row>
    <row r="19" spans="1:13" ht="14.25">
      <c r="A19" s="54" t="s">
        <v>83</v>
      </c>
      <c r="B19" s="266"/>
      <c r="C19" s="53"/>
      <c r="D19" s="53"/>
      <c r="E19" s="53"/>
      <c r="F19" s="266"/>
      <c r="G19" s="53"/>
      <c r="H19" s="53"/>
      <c r="I19" s="53"/>
      <c r="J19" s="53"/>
      <c r="K19" s="53"/>
      <c r="L19" s="53"/>
      <c r="M19" s="75">
        <f t="shared" si="0"/>
        <v>0</v>
      </c>
    </row>
    <row r="20" spans="1:13" ht="14.25">
      <c r="A20" s="54" t="s">
        <v>74</v>
      </c>
      <c r="B20" s="26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75">
        <f t="shared" si="0"/>
        <v>0</v>
      </c>
    </row>
    <row r="21" spans="1:13" ht="14.25">
      <c r="A21" s="54" t="s">
        <v>106</v>
      </c>
      <c r="B21" s="2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5">
        <f t="shared" si="0"/>
        <v>0</v>
      </c>
    </row>
    <row r="22" spans="1:13" ht="14.25">
      <c r="A22" s="54" t="s">
        <v>114</v>
      </c>
      <c r="B22" s="2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5">
        <f t="shared" si="0"/>
        <v>0</v>
      </c>
    </row>
    <row r="23" spans="1:13" ht="14.25">
      <c r="A23" s="54" t="s">
        <v>72</v>
      </c>
      <c r="B23" s="26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5">
        <f t="shared" si="0"/>
        <v>0</v>
      </c>
    </row>
    <row r="24" spans="1:13" ht="14.25">
      <c r="A24" s="54" t="s">
        <v>118</v>
      </c>
      <c r="B24" s="26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5">
        <f t="shared" si="0"/>
        <v>0</v>
      </c>
    </row>
    <row r="25" spans="1:13" ht="13.5" thickBot="1">
      <c r="A25" s="77" t="s">
        <v>88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5">
        <f t="shared" si="0"/>
        <v>0</v>
      </c>
    </row>
    <row r="26" spans="1:13" ht="13.5" thickBot="1">
      <c r="A26" s="114" t="s">
        <v>53</v>
      </c>
      <c r="B26" s="84">
        <f aca="true" t="shared" si="1" ref="B26:M26">SUM(B13:B25)</f>
        <v>34925.51</v>
      </c>
      <c r="C26" s="84">
        <f t="shared" si="1"/>
        <v>9912.35</v>
      </c>
      <c r="D26" s="84">
        <f t="shared" si="1"/>
        <v>0</v>
      </c>
      <c r="E26" s="84">
        <f t="shared" si="1"/>
        <v>0</v>
      </c>
      <c r="F26" s="84">
        <f t="shared" si="1"/>
        <v>0</v>
      </c>
      <c r="G26" s="84">
        <f t="shared" si="1"/>
        <v>0</v>
      </c>
      <c r="H26" s="84">
        <f t="shared" si="1"/>
        <v>0</v>
      </c>
      <c r="I26" s="84">
        <f t="shared" si="1"/>
        <v>0</v>
      </c>
      <c r="J26" s="84">
        <f t="shared" si="1"/>
        <v>0</v>
      </c>
      <c r="K26" s="84">
        <f t="shared" si="1"/>
        <v>0</v>
      </c>
      <c r="L26" s="84">
        <f t="shared" si="1"/>
        <v>0</v>
      </c>
      <c r="M26" s="84">
        <f t="shared" si="1"/>
        <v>44837.86</v>
      </c>
    </row>
    <row r="27" spans="1:13" ht="12.75">
      <c r="A27" s="135" t="s">
        <v>11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8"/>
    </row>
    <row r="28" spans="1:13" ht="15.75" thickBot="1">
      <c r="A28" s="152"/>
      <c r="B28" s="153">
        <f aca="true" t="shared" si="2" ref="B28:M28">B12+B26</f>
        <v>34925.51</v>
      </c>
      <c r="C28" s="153">
        <f t="shared" si="2"/>
        <v>9912.35</v>
      </c>
      <c r="D28" s="153">
        <f t="shared" si="2"/>
        <v>0</v>
      </c>
      <c r="E28" s="153">
        <f t="shared" si="2"/>
        <v>0</v>
      </c>
      <c r="F28" s="153">
        <f t="shared" si="2"/>
        <v>0</v>
      </c>
      <c r="G28" s="153">
        <f t="shared" si="2"/>
        <v>0</v>
      </c>
      <c r="H28" s="153">
        <f t="shared" si="2"/>
        <v>0</v>
      </c>
      <c r="I28" s="153">
        <f t="shared" si="2"/>
        <v>0</v>
      </c>
      <c r="J28" s="153">
        <f t="shared" si="2"/>
        <v>0</v>
      </c>
      <c r="K28" s="153">
        <f t="shared" si="2"/>
        <v>0</v>
      </c>
      <c r="L28" s="153">
        <f t="shared" si="2"/>
        <v>0</v>
      </c>
      <c r="M28" s="155">
        <f t="shared" si="2"/>
        <v>44837.86</v>
      </c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 t="s">
        <v>126</v>
      </c>
      <c r="B30" s="287">
        <v>115500</v>
      </c>
      <c r="C30" s="287">
        <v>28200</v>
      </c>
      <c r="D30" s="287">
        <v>3000</v>
      </c>
      <c r="E30" s="287">
        <v>500</v>
      </c>
      <c r="F30" s="287">
        <v>6200</v>
      </c>
      <c r="G30" s="287">
        <v>4500</v>
      </c>
      <c r="H30" s="287">
        <v>3000</v>
      </c>
      <c r="I30" s="287"/>
      <c r="J30" s="287"/>
      <c r="K30" s="287">
        <v>17500</v>
      </c>
      <c r="L30" s="287">
        <v>20000</v>
      </c>
      <c r="M30" s="287">
        <f>B30+C30+D30+E30+F30+G30+H30+I30+J30+K30+L30</f>
        <v>198400</v>
      </c>
    </row>
    <row r="31" spans="1:13" ht="12.75">
      <c r="A31" s="33" t="s">
        <v>127</v>
      </c>
      <c r="B31" s="287">
        <f>B30-B28</f>
        <v>80574.48999999999</v>
      </c>
      <c r="C31" s="287">
        <f aca="true" t="shared" si="3" ref="C31:M31">C30-C28</f>
        <v>18287.65</v>
      </c>
      <c r="D31" s="287">
        <f t="shared" si="3"/>
        <v>3000</v>
      </c>
      <c r="E31" s="287">
        <f t="shared" si="3"/>
        <v>500</v>
      </c>
      <c r="F31" s="287">
        <f t="shared" si="3"/>
        <v>6200</v>
      </c>
      <c r="G31" s="287">
        <f t="shared" si="3"/>
        <v>4500</v>
      </c>
      <c r="H31" s="287">
        <f t="shared" si="3"/>
        <v>3000</v>
      </c>
      <c r="I31" s="287">
        <f t="shared" si="3"/>
        <v>0</v>
      </c>
      <c r="J31" s="287">
        <f t="shared" si="3"/>
        <v>0</v>
      </c>
      <c r="K31" s="287">
        <f t="shared" si="3"/>
        <v>17500</v>
      </c>
      <c r="L31" s="287">
        <f t="shared" si="3"/>
        <v>20000</v>
      </c>
      <c r="M31" s="287">
        <f t="shared" si="3"/>
        <v>153562.14</v>
      </c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</sheetData>
  <sheetProtection/>
  <mergeCells count="11">
    <mergeCell ref="A9:A10"/>
    <mergeCell ref="B9:L9"/>
    <mergeCell ref="M9:M10"/>
    <mergeCell ref="B5:C5"/>
    <mergeCell ref="F5:K5"/>
    <mergeCell ref="A7:D7"/>
    <mergeCell ref="F6:M6"/>
    <mergeCell ref="A1:D1"/>
    <mergeCell ref="L1:M1"/>
    <mergeCell ref="A2:D2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5"/>
  <sheetViews>
    <sheetView zoomScalePageLayoutView="0" workbookViewId="0" topLeftCell="A10">
      <selection activeCell="M34" sqref="M34"/>
    </sheetView>
  </sheetViews>
  <sheetFormatPr defaultColWidth="9.00390625" defaultRowHeight="12.75"/>
  <cols>
    <col min="1" max="1" width="15.625" style="0" customWidth="1"/>
    <col min="2" max="2" width="13.375" style="0" customWidth="1"/>
    <col min="3" max="3" width="12.625" style="0" customWidth="1"/>
    <col min="4" max="4" width="12.125" style="0" customWidth="1"/>
    <col min="5" max="5" width="9.25390625" style="0" bestFit="1" customWidth="1"/>
    <col min="6" max="7" width="11.125" style="0" customWidth="1"/>
    <col min="8" max="8" width="8.25390625" style="0" customWidth="1"/>
    <col min="9" max="9" width="11.625" style="0" customWidth="1"/>
    <col min="10" max="10" width="7.875" style="0" customWidth="1"/>
    <col min="11" max="11" width="11.25390625" style="0" customWidth="1"/>
    <col min="12" max="12" width="12.125" style="0" customWidth="1"/>
    <col min="13" max="13" width="16.25390625" style="0" customWidth="1"/>
  </cols>
  <sheetData>
    <row r="1" spans="1:13" ht="15">
      <c r="A1" s="315" t="s">
        <v>105</v>
      </c>
      <c r="B1" s="315"/>
      <c r="C1" s="315"/>
      <c r="D1" s="315"/>
      <c r="E1" s="1"/>
      <c r="F1" s="1"/>
      <c r="G1" s="1"/>
      <c r="H1" s="2"/>
      <c r="I1" s="1"/>
      <c r="J1" s="3"/>
      <c r="K1" s="3"/>
      <c r="L1" s="316"/>
      <c r="M1" s="316"/>
    </row>
    <row r="2" spans="1:13" ht="12.75">
      <c r="A2" s="317" t="s">
        <v>1</v>
      </c>
      <c r="B2" s="317"/>
      <c r="C2" s="317"/>
      <c r="D2" s="317"/>
      <c r="E2" s="5"/>
      <c r="F2" s="5"/>
      <c r="G2" s="5"/>
      <c r="H2" s="6"/>
      <c r="I2" s="5"/>
      <c r="J2" s="3"/>
      <c r="K2" s="3"/>
      <c r="L2" s="4"/>
      <c r="M2" s="4"/>
    </row>
    <row r="3" spans="1:13" ht="4.5" customHeight="1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318"/>
      <c r="M3" s="318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3"/>
    </row>
    <row r="6" spans="1:13" ht="16.5" thickBot="1">
      <c r="A6" s="105" t="s">
        <v>19</v>
      </c>
      <c r="B6" s="106"/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</row>
    <row r="7" spans="1:12" ht="15.75">
      <c r="A7" s="328" t="s">
        <v>13</v>
      </c>
      <c r="B7" s="328"/>
      <c r="C7" s="328"/>
      <c r="D7" s="328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1" t="s">
        <v>9</v>
      </c>
    </row>
    <row r="10" spans="1:13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2800</v>
      </c>
      <c r="I10" s="21">
        <v>2250</v>
      </c>
      <c r="J10" s="21">
        <v>2272</v>
      </c>
      <c r="K10" s="21">
        <v>2273</v>
      </c>
      <c r="L10" s="21">
        <v>2275</v>
      </c>
      <c r="M10" s="321"/>
    </row>
    <row r="11" spans="1:13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11</v>
      </c>
      <c r="J11" s="87">
        <v>12</v>
      </c>
      <c r="K11" s="87">
        <v>13</v>
      </c>
      <c r="L11" s="87">
        <v>16</v>
      </c>
      <c r="M11" s="87">
        <v>18</v>
      </c>
    </row>
    <row r="12" spans="1:13" ht="15.75" thickBot="1">
      <c r="A12" s="156" t="s">
        <v>48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8">
        <f aca="true" t="shared" si="0" ref="M12:M27">SUM(B12:L12)</f>
        <v>0</v>
      </c>
    </row>
    <row r="13" spans="1:13" ht="14.25">
      <c r="A13" s="54" t="s">
        <v>60</v>
      </c>
      <c r="B13" s="76">
        <v>95042.61</v>
      </c>
      <c r="C13" s="55">
        <v>21489.85</v>
      </c>
      <c r="D13" s="55"/>
      <c r="E13" s="55"/>
      <c r="F13" s="55"/>
      <c r="G13" s="53"/>
      <c r="H13" s="53"/>
      <c r="I13" s="53"/>
      <c r="J13" s="53"/>
      <c r="K13" s="53"/>
      <c r="L13" s="55"/>
      <c r="M13" s="72">
        <f t="shared" si="0"/>
        <v>116532.45999999999</v>
      </c>
    </row>
    <row r="14" spans="1:13" ht="14.25">
      <c r="A14" s="54" t="s">
        <v>95</v>
      </c>
      <c r="B14" s="76"/>
      <c r="C14" s="55"/>
      <c r="D14" s="55"/>
      <c r="E14" s="55"/>
      <c r="F14" s="55"/>
      <c r="G14" s="53"/>
      <c r="H14" s="53"/>
      <c r="I14" s="53"/>
      <c r="J14" s="53"/>
      <c r="K14" s="53"/>
      <c r="L14" s="55"/>
      <c r="M14" s="72">
        <f t="shared" si="0"/>
        <v>0</v>
      </c>
    </row>
    <row r="15" spans="1:13" ht="14.25">
      <c r="A15" s="54" t="s">
        <v>59</v>
      </c>
      <c r="B15" s="266"/>
      <c r="C15" s="53"/>
      <c r="D15" s="53"/>
      <c r="E15" s="266"/>
      <c r="F15" s="266"/>
      <c r="G15" s="266"/>
      <c r="H15" s="266"/>
      <c r="I15" s="266"/>
      <c r="J15" s="266"/>
      <c r="K15" s="266"/>
      <c r="L15" s="266"/>
      <c r="M15" s="72">
        <f t="shared" si="0"/>
        <v>0</v>
      </c>
    </row>
    <row r="16" spans="1:13" ht="14.25">
      <c r="A16" s="54" t="s">
        <v>61</v>
      </c>
      <c r="B16" s="26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72">
        <f t="shared" si="0"/>
        <v>0</v>
      </c>
    </row>
    <row r="17" spans="1:13" ht="14.25">
      <c r="A17" s="265" t="s">
        <v>63</v>
      </c>
      <c r="B17" s="26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2">
        <f t="shared" si="0"/>
        <v>0</v>
      </c>
    </row>
    <row r="18" spans="1:13" ht="14.25">
      <c r="A18" s="54" t="s">
        <v>64</v>
      </c>
      <c r="B18" s="26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72">
        <f t="shared" si="0"/>
        <v>0</v>
      </c>
    </row>
    <row r="19" spans="1:13" ht="14.25">
      <c r="A19" s="54" t="s">
        <v>58</v>
      </c>
      <c r="B19" s="266"/>
      <c r="C19" s="53"/>
      <c r="D19" s="53"/>
      <c r="E19" s="53"/>
      <c r="F19" s="53"/>
      <c r="G19" s="53"/>
      <c r="H19" s="53"/>
      <c r="I19" s="53"/>
      <c r="J19" s="53"/>
      <c r="K19" s="53"/>
      <c r="L19" s="55"/>
      <c r="M19" s="72">
        <f t="shared" si="0"/>
        <v>0</v>
      </c>
    </row>
    <row r="20" spans="1:13" ht="14.25">
      <c r="A20" s="54" t="s">
        <v>65</v>
      </c>
      <c r="B20" s="26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72">
        <f t="shared" si="0"/>
        <v>0</v>
      </c>
    </row>
    <row r="21" spans="1:13" ht="14.25">
      <c r="A21" s="54" t="s">
        <v>78</v>
      </c>
      <c r="B21" s="26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2">
        <f t="shared" si="0"/>
        <v>0</v>
      </c>
    </row>
    <row r="22" spans="1:13" ht="14.25">
      <c r="A22" s="54" t="s">
        <v>77</v>
      </c>
      <c r="B22" s="26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2">
        <f t="shared" si="0"/>
        <v>0</v>
      </c>
    </row>
    <row r="23" spans="1:13" ht="14.25">
      <c r="A23" s="54" t="s">
        <v>107</v>
      </c>
      <c r="B23" s="266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2">
        <f t="shared" si="0"/>
        <v>0</v>
      </c>
    </row>
    <row r="24" spans="1:13" ht="14.25">
      <c r="A24" s="54" t="s">
        <v>83</v>
      </c>
      <c r="B24" s="28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2">
        <f t="shared" si="0"/>
        <v>0</v>
      </c>
    </row>
    <row r="25" spans="1:13" ht="14.25">
      <c r="A25" s="54" t="s">
        <v>114</v>
      </c>
      <c r="B25" s="26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72">
        <f t="shared" si="0"/>
        <v>0</v>
      </c>
    </row>
    <row r="26" spans="1:13" ht="14.25">
      <c r="A26" s="267" t="s">
        <v>85</v>
      </c>
      <c r="B26" s="26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72">
        <f t="shared" si="0"/>
        <v>0</v>
      </c>
    </row>
    <row r="27" spans="1:13" ht="13.5" thickBot="1">
      <c r="A27" s="98" t="s">
        <v>120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2">
        <f t="shared" si="0"/>
        <v>0</v>
      </c>
    </row>
    <row r="28" spans="1:13" ht="15" thickBot="1">
      <c r="A28" s="114" t="s">
        <v>53</v>
      </c>
      <c r="B28" s="146">
        <f aca="true" t="shared" si="1" ref="B28:M28">SUM(B13:B27)</f>
        <v>95042.61</v>
      </c>
      <c r="C28" s="146">
        <f t="shared" si="1"/>
        <v>21489.85</v>
      </c>
      <c r="D28" s="146">
        <f t="shared" si="1"/>
        <v>0</v>
      </c>
      <c r="E28" s="146">
        <f t="shared" si="1"/>
        <v>0</v>
      </c>
      <c r="F28" s="146">
        <f t="shared" si="1"/>
        <v>0</v>
      </c>
      <c r="G28" s="146">
        <f t="shared" si="1"/>
        <v>0</v>
      </c>
      <c r="H28" s="146">
        <f t="shared" si="1"/>
        <v>0</v>
      </c>
      <c r="I28" s="146">
        <f t="shared" si="1"/>
        <v>0</v>
      </c>
      <c r="J28" s="146">
        <f t="shared" si="1"/>
        <v>0</v>
      </c>
      <c r="K28" s="146">
        <f t="shared" si="1"/>
        <v>0</v>
      </c>
      <c r="L28" s="146">
        <f t="shared" si="1"/>
        <v>0</v>
      </c>
      <c r="M28" s="147">
        <f t="shared" si="1"/>
        <v>116532.45999999999</v>
      </c>
    </row>
    <row r="29" spans="1:13" ht="13.5" thickBot="1">
      <c r="A29" s="91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2"/>
    </row>
    <row r="30" spans="1:13" ht="15">
      <c r="A30" s="148" t="s">
        <v>11</v>
      </c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</row>
    <row r="31" spans="1:13" ht="15.75" thickBot="1">
      <c r="A31" s="152"/>
      <c r="B31" s="153">
        <f aca="true" t="shared" si="2" ref="B31:M31">B12+B28</f>
        <v>95042.61</v>
      </c>
      <c r="C31" s="153">
        <f t="shared" si="2"/>
        <v>21489.85</v>
      </c>
      <c r="D31" s="153">
        <f t="shared" si="2"/>
        <v>0</v>
      </c>
      <c r="E31" s="153">
        <f t="shared" si="2"/>
        <v>0</v>
      </c>
      <c r="F31" s="153">
        <f t="shared" si="2"/>
        <v>0</v>
      </c>
      <c r="G31" s="153">
        <f t="shared" si="2"/>
        <v>0</v>
      </c>
      <c r="H31" s="153">
        <f t="shared" si="2"/>
        <v>0</v>
      </c>
      <c r="I31" s="153">
        <f t="shared" si="2"/>
        <v>0</v>
      </c>
      <c r="J31" s="153">
        <f t="shared" si="2"/>
        <v>0</v>
      </c>
      <c r="K31" s="153">
        <f t="shared" si="2"/>
        <v>0</v>
      </c>
      <c r="L31" s="153">
        <f t="shared" si="2"/>
        <v>0</v>
      </c>
      <c r="M31" s="155">
        <f t="shared" si="2"/>
        <v>116532.45999999999</v>
      </c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 t="s">
        <v>126</v>
      </c>
      <c r="B33" s="287">
        <v>309900</v>
      </c>
      <c r="C33" s="287">
        <v>69600</v>
      </c>
      <c r="D33" s="287">
        <v>7000</v>
      </c>
      <c r="E33" s="287">
        <v>1700</v>
      </c>
      <c r="F33" s="287">
        <v>41000</v>
      </c>
      <c r="G33" s="287">
        <v>10000</v>
      </c>
      <c r="H33" s="287"/>
      <c r="I33" s="287">
        <v>3500</v>
      </c>
      <c r="J33" s="287"/>
      <c r="K33" s="287">
        <v>38700</v>
      </c>
      <c r="L33" s="287">
        <v>40000</v>
      </c>
      <c r="M33" s="287">
        <f>B33+C33+D33+E33+F33+G33+H33+I33+J33+K33+L33</f>
        <v>521400</v>
      </c>
    </row>
    <row r="34" spans="1:13" ht="12.75">
      <c r="A34" s="33" t="s">
        <v>127</v>
      </c>
      <c r="B34" s="287">
        <f>B33-B31</f>
        <v>214857.39</v>
      </c>
      <c r="C34" s="287">
        <f aca="true" t="shared" si="3" ref="C34:M34">C33-C31</f>
        <v>48110.15</v>
      </c>
      <c r="D34" s="287">
        <f t="shared" si="3"/>
        <v>7000</v>
      </c>
      <c r="E34" s="287">
        <f t="shared" si="3"/>
        <v>1700</v>
      </c>
      <c r="F34" s="287">
        <f t="shared" si="3"/>
        <v>41000</v>
      </c>
      <c r="G34" s="287">
        <f t="shared" si="3"/>
        <v>10000</v>
      </c>
      <c r="H34" s="287">
        <f t="shared" si="3"/>
        <v>0</v>
      </c>
      <c r="I34" s="287">
        <f t="shared" si="3"/>
        <v>3500</v>
      </c>
      <c r="J34" s="287">
        <f t="shared" si="3"/>
        <v>0</v>
      </c>
      <c r="K34" s="287">
        <f t="shared" si="3"/>
        <v>38700</v>
      </c>
      <c r="L34" s="287">
        <f t="shared" si="3"/>
        <v>40000</v>
      </c>
      <c r="M34" s="287">
        <f t="shared" si="3"/>
        <v>404867.54000000004</v>
      </c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</sheetData>
  <sheetProtection/>
  <mergeCells count="11">
    <mergeCell ref="A9:A10"/>
    <mergeCell ref="B9:L9"/>
    <mergeCell ref="M9:M10"/>
    <mergeCell ref="B5:C5"/>
    <mergeCell ref="F5:K5"/>
    <mergeCell ref="A7:D7"/>
    <mergeCell ref="F6:M6"/>
    <mergeCell ref="A1:D1"/>
    <mergeCell ref="L1:M1"/>
    <mergeCell ref="A2:D2"/>
    <mergeCell ref="L3:M3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O33"/>
  <sheetViews>
    <sheetView zoomScalePageLayoutView="0" workbookViewId="0" topLeftCell="A7">
      <selection activeCell="B32" sqref="B32:O33"/>
    </sheetView>
  </sheetViews>
  <sheetFormatPr defaultColWidth="9.00390625" defaultRowHeight="12.75"/>
  <cols>
    <col min="1" max="1" width="15.125" style="0" customWidth="1"/>
    <col min="2" max="2" width="14.00390625" style="0" customWidth="1"/>
    <col min="3" max="3" width="12.75390625" style="0" customWidth="1"/>
    <col min="4" max="4" width="11.75390625" style="0" customWidth="1"/>
    <col min="5" max="5" width="10.25390625" style="0" customWidth="1"/>
    <col min="6" max="8" width="12.75390625" style="0" customWidth="1"/>
    <col min="9" max="9" width="9.25390625" style="0" customWidth="1"/>
    <col min="10" max="10" width="5.25390625" style="0" customWidth="1"/>
    <col min="11" max="11" width="11.125" style="0" customWidth="1"/>
    <col min="12" max="12" width="5.25390625" style="0" hidden="1" customWidth="1"/>
    <col min="13" max="13" width="11.75390625" style="0" customWidth="1"/>
    <col min="14" max="14" width="6.00390625" style="0" hidden="1" customWidth="1"/>
    <col min="15" max="15" width="14.375" style="0" customWidth="1"/>
  </cols>
  <sheetData>
    <row r="1" spans="1:15" ht="15">
      <c r="A1" s="315" t="s">
        <v>105</v>
      </c>
      <c r="B1" s="315"/>
      <c r="C1" s="315"/>
      <c r="D1" s="315"/>
      <c r="E1" s="1"/>
      <c r="F1" s="1"/>
      <c r="G1" s="1"/>
      <c r="H1" s="1"/>
      <c r="I1" s="2"/>
      <c r="J1" s="3"/>
      <c r="K1" s="3"/>
      <c r="L1" s="1"/>
      <c r="M1" s="316"/>
      <c r="N1" s="316"/>
      <c r="O1" s="316"/>
    </row>
    <row r="2" spans="1:15" ht="12.75">
      <c r="A2" s="317" t="s">
        <v>1</v>
      </c>
      <c r="B2" s="317"/>
      <c r="C2" s="317"/>
      <c r="D2" s="317"/>
      <c r="E2" s="5"/>
      <c r="F2" s="5"/>
      <c r="G2" s="5"/>
      <c r="H2" s="5"/>
      <c r="I2" s="6"/>
      <c r="J2" s="3"/>
      <c r="K2" s="3"/>
      <c r="L2" s="5"/>
      <c r="M2" s="4"/>
      <c r="N2" s="4"/>
      <c r="O2" s="4"/>
    </row>
    <row r="3" spans="1:15" ht="12.75">
      <c r="A3" s="6"/>
      <c r="B3" s="5"/>
      <c r="C3" s="5"/>
      <c r="D3" s="5"/>
      <c r="E3" s="5"/>
      <c r="F3" s="5"/>
      <c r="G3" s="5"/>
      <c r="H3" s="5"/>
      <c r="I3" s="6"/>
      <c r="J3" s="3"/>
      <c r="K3" s="3"/>
      <c r="L3" s="4"/>
      <c r="M3" s="318"/>
      <c r="N3" s="318"/>
      <c r="O3" s="318"/>
    </row>
    <row r="4" spans="1:15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10"/>
      <c r="O4" s="3"/>
    </row>
    <row r="5" spans="1:15" ht="16.5" thickBot="1">
      <c r="A5" s="11" t="s">
        <v>3</v>
      </c>
      <c r="B5" s="322" t="s">
        <v>4</v>
      </c>
      <c r="C5" s="323"/>
      <c r="D5" s="12"/>
      <c r="E5" s="12"/>
      <c r="F5" s="324" t="s">
        <v>5</v>
      </c>
      <c r="G5" s="324"/>
      <c r="H5" s="324"/>
      <c r="I5" s="324"/>
      <c r="J5" s="324"/>
      <c r="K5" s="324"/>
      <c r="L5" s="13"/>
      <c r="M5" s="13"/>
      <c r="N5" s="13"/>
      <c r="O5" s="3"/>
    </row>
    <row r="6" spans="1:15" ht="16.5" thickBot="1">
      <c r="A6" s="105"/>
      <c r="B6" s="106" t="s">
        <v>20</v>
      </c>
      <c r="C6" s="108"/>
      <c r="D6" s="12"/>
      <c r="E6" s="12"/>
      <c r="F6" s="325">
        <v>43466</v>
      </c>
      <c r="G6" s="326"/>
      <c r="H6" s="326"/>
      <c r="I6" s="326"/>
      <c r="J6" s="326"/>
      <c r="K6" s="326"/>
      <c r="L6" s="326"/>
      <c r="M6" s="327"/>
      <c r="N6" s="13"/>
      <c r="O6" s="3"/>
    </row>
    <row r="7" spans="1:14" ht="15.75">
      <c r="A7" s="328" t="s">
        <v>13</v>
      </c>
      <c r="B7" s="328"/>
      <c r="C7" s="328"/>
      <c r="D7" s="328"/>
      <c r="E7" s="8"/>
      <c r="F7" s="8"/>
      <c r="G7" s="8"/>
      <c r="H7" s="8"/>
      <c r="I7" s="15"/>
      <c r="J7" s="15"/>
      <c r="K7" s="15"/>
      <c r="L7" s="13"/>
      <c r="M7" s="13"/>
      <c r="N7" s="3"/>
    </row>
    <row r="8" spans="1:14" ht="12.75">
      <c r="A8" s="16" t="s">
        <v>6</v>
      </c>
      <c r="B8" s="17"/>
      <c r="C8" s="16"/>
      <c r="D8" s="16"/>
      <c r="E8" s="3"/>
      <c r="F8" s="3"/>
      <c r="G8" s="3"/>
      <c r="H8" s="3"/>
      <c r="I8" s="18"/>
      <c r="J8" s="18"/>
      <c r="K8" s="18"/>
      <c r="L8" s="13"/>
      <c r="M8" s="13"/>
      <c r="N8" s="13"/>
    </row>
    <row r="9" spans="1:15" ht="12.75">
      <c r="A9" s="319" t="s">
        <v>7</v>
      </c>
      <c r="B9" s="320" t="s">
        <v>8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1" t="s">
        <v>9</v>
      </c>
    </row>
    <row r="10" spans="1:15" ht="12.75">
      <c r="A10" s="319"/>
      <c r="B10" s="21">
        <v>2111</v>
      </c>
      <c r="C10" s="21">
        <v>2120</v>
      </c>
      <c r="D10" s="21">
        <v>2210</v>
      </c>
      <c r="E10" s="21">
        <v>2220</v>
      </c>
      <c r="F10" s="21">
        <v>2230</v>
      </c>
      <c r="G10" s="21">
        <v>2240</v>
      </c>
      <c r="H10" s="21">
        <v>2250</v>
      </c>
      <c r="I10" s="21">
        <v>2800</v>
      </c>
      <c r="J10" s="21">
        <v>2272</v>
      </c>
      <c r="K10" s="21">
        <v>2273</v>
      </c>
      <c r="L10" s="21"/>
      <c r="M10" s="21">
        <v>2275</v>
      </c>
      <c r="N10" s="19"/>
      <c r="O10" s="321"/>
    </row>
    <row r="11" spans="1:15" ht="13.5" thickBot="1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/>
      <c r="I11" s="87">
        <v>8</v>
      </c>
      <c r="J11" s="87">
        <v>12</v>
      </c>
      <c r="K11" s="87">
        <v>13</v>
      </c>
      <c r="L11" s="87">
        <v>14</v>
      </c>
      <c r="M11" s="87">
        <v>16</v>
      </c>
      <c r="N11" s="87">
        <v>17</v>
      </c>
      <c r="O11" s="87">
        <v>18</v>
      </c>
    </row>
    <row r="12" spans="1:15" ht="15.75" thickBot="1">
      <c r="A12" s="159" t="s">
        <v>48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>
        <v>0</v>
      </c>
      <c r="O12" s="161">
        <f>SUM(B12:N12)</f>
        <v>0</v>
      </c>
    </row>
    <row r="13" spans="1:15" ht="12.75">
      <c r="A13" s="64" t="s">
        <v>60</v>
      </c>
      <c r="B13" s="82">
        <v>88568.52</v>
      </c>
      <c r="C13" s="74">
        <v>25105.63</v>
      </c>
      <c r="D13" s="74"/>
      <c r="E13" s="74"/>
      <c r="F13" s="74"/>
      <c r="G13" s="66"/>
      <c r="H13" s="66"/>
      <c r="I13" s="66"/>
      <c r="J13" s="66"/>
      <c r="K13" s="66"/>
      <c r="L13" s="66"/>
      <c r="M13" s="66"/>
      <c r="N13" s="74"/>
      <c r="O13" s="72">
        <f>SUM(B13:N13)</f>
        <v>113674.15000000001</v>
      </c>
    </row>
    <row r="14" spans="1:15" ht="12.75">
      <c r="A14" s="64" t="s">
        <v>96</v>
      </c>
      <c r="B14" s="82"/>
      <c r="C14" s="74"/>
      <c r="D14" s="74"/>
      <c r="E14" s="74"/>
      <c r="F14" s="74"/>
      <c r="G14" s="66"/>
      <c r="H14" s="66"/>
      <c r="I14" s="66"/>
      <c r="J14" s="66"/>
      <c r="K14" s="66"/>
      <c r="L14" s="66"/>
      <c r="M14" s="66"/>
      <c r="N14" s="74"/>
      <c r="O14" s="72">
        <f>SUM(B14:N14)</f>
        <v>0</v>
      </c>
    </row>
    <row r="15" spans="1:15" ht="12.75">
      <c r="A15" s="64" t="s">
        <v>59</v>
      </c>
      <c r="B15" s="65"/>
      <c r="C15" s="66"/>
      <c r="D15" s="66"/>
      <c r="E15" s="65"/>
      <c r="F15" s="65"/>
      <c r="G15" s="65"/>
      <c r="H15" s="65"/>
      <c r="I15" s="22"/>
      <c r="J15" s="65"/>
      <c r="K15" s="65"/>
      <c r="L15" s="65"/>
      <c r="M15" s="65"/>
      <c r="N15" s="65"/>
      <c r="O15" s="72">
        <f aca="true" t="shared" si="0" ref="O15:O23">SUM(B15:N15)</f>
        <v>0</v>
      </c>
    </row>
    <row r="16" spans="1:15" ht="12.75">
      <c r="A16" s="64" t="s">
        <v>61</v>
      </c>
      <c r="B16" s="51"/>
      <c r="C16" s="22"/>
      <c r="D16" s="22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72">
        <f t="shared" si="0"/>
        <v>0</v>
      </c>
    </row>
    <row r="17" spans="1:15" ht="14.25">
      <c r="A17" s="81" t="s">
        <v>63</v>
      </c>
      <c r="B17" s="65"/>
      <c r="C17" s="66"/>
      <c r="D17" s="66"/>
      <c r="E17" s="66"/>
      <c r="F17" s="53"/>
      <c r="G17" s="66"/>
      <c r="H17" s="66"/>
      <c r="I17" s="66"/>
      <c r="J17" s="66"/>
      <c r="K17" s="66"/>
      <c r="L17" s="66"/>
      <c r="M17" s="66"/>
      <c r="N17" s="66"/>
      <c r="O17" s="72">
        <f t="shared" si="0"/>
        <v>0</v>
      </c>
    </row>
    <row r="18" spans="1:15" ht="12.75">
      <c r="A18" s="64" t="s">
        <v>64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72">
        <f t="shared" si="0"/>
        <v>0</v>
      </c>
    </row>
    <row r="19" spans="1:15" ht="12.75">
      <c r="A19" s="64" t="s">
        <v>58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72">
        <f t="shared" si="0"/>
        <v>0</v>
      </c>
    </row>
    <row r="20" spans="1:15" ht="14.25">
      <c r="A20" s="54" t="s">
        <v>114</v>
      </c>
      <c r="B20" s="65"/>
      <c r="C20" s="66"/>
      <c r="D20" s="5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72">
        <f t="shared" si="0"/>
        <v>0</v>
      </c>
    </row>
    <row r="21" spans="1:15" ht="12.75">
      <c r="A21" s="64" t="s">
        <v>65</v>
      </c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72">
        <f t="shared" si="0"/>
        <v>0</v>
      </c>
    </row>
    <row r="22" spans="1:15" ht="14.25">
      <c r="A22" s="64" t="s">
        <v>107</v>
      </c>
      <c r="B22" s="65"/>
      <c r="C22" s="66"/>
      <c r="D22" s="66"/>
      <c r="E22" s="66"/>
      <c r="F22" s="66"/>
      <c r="G22" s="53"/>
      <c r="H22" s="66"/>
      <c r="I22" s="53"/>
      <c r="J22" s="66"/>
      <c r="K22" s="66"/>
      <c r="L22" s="66"/>
      <c r="M22" s="66"/>
      <c r="N22" s="66"/>
      <c r="O22" s="72">
        <f t="shared" si="0"/>
        <v>0</v>
      </c>
    </row>
    <row r="23" spans="1:15" ht="14.25">
      <c r="A23" s="64" t="s">
        <v>111</v>
      </c>
      <c r="B23" s="51"/>
      <c r="C23" s="22"/>
      <c r="D23" s="273"/>
      <c r="E23" s="66"/>
      <c r="F23" s="66"/>
      <c r="G23" s="53"/>
      <c r="H23" s="66"/>
      <c r="I23" s="66"/>
      <c r="J23" s="66"/>
      <c r="K23" s="66"/>
      <c r="L23" s="66"/>
      <c r="M23" s="66"/>
      <c r="N23" s="66"/>
      <c r="O23" s="72">
        <f t="shared" si="0"/>
        <v>0</v>
      </c>
    </row>
    <row r="24" spans="1:15" ht="12.75">
      <c r="A24" s="64" t="s">
        <v>101</v>
      </c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72">
        <f>SUM(B24:N24)</f>
        <v>0</v>
      </c>
    </row>
    <row r="25" spans="1:15" ht="12.75">
      <c r="A25" s="64" t="s">
        <v>103</v>
      </c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72">
        <f>SUM(B25:N25)</f>
        <v>0</v>
      </c>
    </row>
    <row r="26" spans="1:15" ht="13.5" thickBot="1">
      <c r="A26" s="31" t="s">
        <v>112</v>
      </c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72">
        <f>SUM(B26:N26)</f>
        <v>0</v>
      </c>
    </row>
    <row r="27" spans="1:15" ht="15" thickBot="1">
      <c r="A27" s="114" t="s">
        <v>53</v>
      </c>
      <c r="B27" s="146">
        <f aca="true" t="shared" si="1" ref="B27:O27">SUM(B13:B26)</f>
        <v>88568.52</v>
      </c>
      <c r="C27" s="146">
        <f t="shared" si="1"/>
        <v>25105.63</v>
      </c>
      <c r="D27" s="146">
        <f t="shared" si="1"/>
        <v>0</v>
      </c>
      <c r="E27" s="146">
        <f t="shared" si="1"/>
        <v>0</v>
      </c>
      <c r="F27" s="146">
        <f t="shared" si="1"/>
        <v>0</v>
      </c>
      <c r="G27" s="146">
        <f t="shared" si="1"/>
        <v>0</v>
      </c>
      <c r="H27" s="146">
        <f t="shared" si="1"/>
        <v>0</v>
      </c>
      <c r="I27" s="146">
        <f t="shared" si="1"/>
        <v>0</v>
      </c>
      <c r="J27" s="146">
        <f t="shared" si="1"/>
        <v>0</v>
      </c>
      <c r="K27" s="146">
        <f t="shared" si="1"/>
        <v>0</v>
      </c>
      <c r="L27" s="146">
        <f t="shared" si="1"/>
        <v>0</v>
      </c>
      <c r="M27" s="146">
        <f t="shared" si="1"/>
        <v>0</v>
      </c>
      <c r="N27" s="146">
        <f t="shared" si="1"/>
        <v>0</v>
      </c>
      <c r="O27" s="146">
        <f t="shared" si="1"/>
        <v>113674.15000000001</v>
      </c>
    </row>
    <row r="28" spans="1:15" ht="13.5" thickBot="1">
      <c r="A28" s="91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2"/>
    </row>
    <row r="29" spans="1:15" ht="15">
      <c r="A29" s="148" t="s">
        <v>11</v>
      </c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1"/>
    </row>
    <row r="30" spans="1:15" ht="15.75" thickBot="1">
      <c r="A30" s="152"/>
      <c r="B30" s="153">
        <f aca="true" t="shared" si="2" ref="B30:O30">B12+B27</f>
        <v>88568.52</v>
      </c>
      <c r="C30" s="153">
        <f t="shared" si="2"/>
        <v>25105.63</v>
      </c>
      <c r="D30" s="153">
        <f t="shared" si="2"/>
        <v>0</v>
      </c>
      <c r="E30" s="153">
        <f t="shared" si="2"/>
        <v>0</v>
      </c>
      <c r="F30" s="153">
        <f t="shared" si="2"/>
        <v>0</v>
      </c>
      <c r="G30" s="153">
        <f t="shared" si="2"/>
        <v>0</v>
      </c>
      <c r="H30" s="153">
        <f t="shared" si="2"/>
        <v>0</v>
      </c>
      <c r="I30" s="153">
        <f t="shared" si="2"/>
        <v>0</v>
      </c>
      <c r="J30" s="153">
        <f t="shared" si="2"/>
        <v>0</v>
      </c>
      <c r="K30" s="153">
        <f t="shared" si="2"/>
        <v>0</v>
      </c>
      <c r="L30" s="153">
        <f t="shared" si="2"/>
        <v>0</v>
      </c>
      <c r="M30" s="153">
        <f t="shared" si="2"/>
        <v>0</v>
      </c>
      <c r="N30" s="154">
        <f t="shared" si="2"/>
        <v>0</v>
      </c>
      <c r="O30" s="155">
        <f t="shared" si="2"/>
        <v>113674.15000000001</v>
      </c>
    </row>
    <row r="31" spans="2:11" ht="12.75">
      <c r="B31" s="57"/>
      <c r="K31" s="56"/>
    </row>
    <row r="32" spans="1:15" ht="12.75">
      <c r="A32" t="s">
        <v>126</v>
      </c>
      <c r="B32" s="57">
        <v>281200</v>
      </c>
      <c r="C32" s="57">
        <v>73200</v>
      </c>
      <c r="D32" s="57">
        <v>6500</v>
      </c>
      <c r="E32" s="57">
        <v>1200</v>
      </c>
      <c r="F32" s="57">
        <v>27100</v>
      </c>
      <c r="G32" s="57">
        <v>9500</v>
      </c>
      <c r="H32" s="57">
        <v>2000</v>
      </c>
      <c r="I32" s="57"/>
      <c r="J32" s="57"/>
      <c r="K32" s="57">
        <v>54000</v>
      </c>
      <c r="L32" s="57"/>
      <c r="M32" s="57">
        <v>100000</v>
      </c>
      <c r="N32" s="57"/>
      <c r="O32" s="57">
        <f>B32+C32+D32+E32+F32+G32+H32+I32+K32+M32</f>
        <v>554700</v>
      </c>
    </row>
    <row r="33" spans="1:15" ht="12.75">
      <c r="A33" t="s">
        <v>127</v>
      </c>
      <c r="B33" s="57">
        <f>B32-B30</f>
        <v>192631.47999999998</v>
      </c>
      <c r="C33" s="57">
        <f aca="true" t="shared" si="3" ref="C33:O33">C32-C30</f>
        <v>48094.369999999995</v>
      </c>
      <c r="D33" s="57">
        <f t="shared" si="3"/>
        <v>6500</v>
      </c>
      <c r="E33" s="57">
        <f t="shared" si="3"/>
        <v>1200</v>
      </c>
      <c r="F33" s="57">
        <f t="shared" si="3"/>
        <v>27100</v>
      </c>
      <c r="G33" s="57">
        <f t="shared" si="3"/>
        <v>9500</v>
      </c>
      <c r="H33" s="57">
        <f t="shared" si="3"/>
        <v>2000</v>
      </c>
      <c r="I33" s="57">
        <f t="shared" si="3"/>
        <v>0</v>
      </c>
      <c r="J33" s="57">
        <f t="shared" si="3"/>
        <v>0</v>
      </c>
      <c r="K33" s="57">
        <f t="shared" si="3"/>
        <v>54000</v>
      </c>
      <c r="L33" s="57">
        <f t="shared" si="3"/>
        <v>0</v>
      </c>
      <c r="M33" s="57">
        <f t="shared" si="3"/>
        <v>100000</v>
      </c>
      <c r="N33" s="57">
        <f t="shared" si="3"/>
        <v>0</v>
      </c>
      <c r="O33" s="57">
        <f t="shared" si="3"/>
        <v>441025.85</v>
      </c>
    </row>
  </sheetData>
  <sheetProtection/>
  <mergeCells count="11">
    <mergeCell ref="A9:A10"/>
    <mergeCell ref="B9:N9"/>
    <mergeCell ref="O9:O10"/>
    <mergeCell ref="B5:C5"/>
    <mergeCell ref="F5:K5"/>
    <mergeCell ref="A7:D7"/>
    <mergeCell ref="F6:M6"/>
    <mergeCell ref="A1:D1"/>
    <mergeCell ref="M1:O1"/>
    <mergeCell ref="A2:D2"/>
    <mergeCell ref="M3:O3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Администратор</cp:lastModifiedBy>
  <cp:lastPrinted>2019-02-08T11:44:10Z</cp:lastPrinted>
  <dcterms:created xsi:type="dcterms:W3CDTF">2009-02-09T11:17:23Z</dcterms:created>
  <dcterms:modified xsi:type="dcterms:W3CDTF">2019-03-13T07:55:23Z</dcterms:modified>
  <cp:category/>
  <cp:version/>
  <cp:contentType/>
  <cp:contentStatus/>
</cp:coreProperties>
</file>