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170" windowWidth="9690" windowHeight="1395" tabRatio="948" firstSheet="68" activeTab="71"/>
  </bookViews>
  <sheets>
    <sheet name="зведена сади" sheetId="1" r:id="rId1"/>
    <sheet name="Вил золота рибка" sheetId="2" r:id="rId2"/>
    <sheet name="Вил джерельце" sheetId="3" r:id="rId3"/>
    <sheet name="сонечко дес" sheetId="4" r:id="rId4"/>
    <sheet name="колосок мирное" sheetId="5" r:id="rId5"/>
    <sheet name="дельфин " sheetId="6" r:id="rId6"/>
    <sheet name="ромашка" sheetId="7" r:id="rId7"/>
    <sheet name="березка" sheetId="8" r:id="rId8"/>
    <sheet name="солнишко" sheetId="9" r:id="rId9"/>
    <sheet name="пролісок  приоз" sheetId="10" r:id="rId10"/>
    <sheet name=" школи (нарост.) " sheetId="11" r:id="rId11"/>
    <sheet name=" школи (дот)" sheetId="12" r:id="rId12"/>
    <sheet name="КОШ1" sheetId="13" r:id="rId13"/>
    <sheet name="кош2" sheetId="14" r:id="rId14"/>
    <sheet name="кош3" sheetId="15" r:id="rId15"/>
    <sheet name="Кош4" sheetId="16" r:id="rId16"/>
    <sheet name="кош5" sheetId="17" r:id="rId17"/>
    <sheet name="кош6" sheetId="18" r:id="rId18"/>
    <sheet name="Шевчен1" sheetId="19" r:id="rId19"/>
    <sheet name="шевч2" sheetId="20" r:id="rId20"/>
    <sheet name="Дмитрів" sheetId="21" r:id="rId21"/>
    <sheet name="Новоселівка" sheetId="22" r:id="rId22"/>
    <sheet name="Примор" sheetId="23" r:id="rId23"/>
    <sheet name="приозер" sheetId="24" r:id="rId24"/>
    <sheet name="ст троян" sheetId="25" r:id="rId25"/>
    <sheet name="Трудов" sheetId="26" r:id="rId26"/>
    <sheet name="Фурман" sheetId="27" r:id="rId27"/>
    <sheet name="василів" sheetId="28" r:id="rId28"/>
    <sheet name="ліски" sheetId="29" r:id="rId29"/>
    <sheet name="Чер.яр" sheetId="30" r:id="rId30"/>
    <sheet name="Вил зош1" sheetId="31" r:id="rId31"/>
    <sheet name="Вил.зош2" sheetId="32" r:id="rId32"/>
    <sheet name="Десантне" sheetId="33" r:id="rId33"/>
    <sheet name="Мирне" sheetId="34" r:id="rId34"/>
    <sheet name="Н.никол" sheetId="35" r:id="rId35"/>
    <sheet name="зв.070201 (с нач.года) " sheetId="36" r:id="rId36"/>
    <sheet name="зв.070201 (сади)" sheetId="37" r:id="rId37"/>
    <sheet name="Кіл. 5 (сад)" sheetId="38" r:id="rId38"/>
    <sheet name="чер.яр (сад)" sheetId="39" r:id="rId39"/>
    <sheet name="вас (сад)" sheetId="40" r:id="rId40"/>
    <sheet name="н.ник (сад)" sheetId="41" r:id="rId41"/>
    <sheet name="зведена школи (с нач.года) " sheetId="42" r:id="rId42"/>
    <sheet name="зведена школи (суб)" sheetId="43" r:id="rId43"/>
    <sheet name="КОШ1 (суб)" sheetId="44" r:id="rId44"/>
    <sheet name="КОШ2 (суб)" sheetId="45" r:id="rId45"/>
    <sheet name="КОШ 3(суб.)" sheetId="46" r:id="rId46"/>
    <sheet name="КОШ4 (суб)" sheetId="47" r:id="rId47"/>
    <sheet name="КОШ5 (суб)" sheetId="48" r:id="rId48"/>
    <sheet name="КОШ 6(суб)" sheetId="49" r:id="rId49"/>
    <sheet name="Шев1(суб)" sheetId="50" r:id="rId50"/>
    <sheet name="Шевч2(суб)" sheetId="51" r:id="rId51"/>
    <sheet name="Дмитр(суб)" sheetId="52" r:id="rId52"/>
    <sheet name="Новос(суб)" sheetId="53" r:id="rId53"/>
    <sheet name="Прим(суб) " sheetId="54" r:id="rId54"/>
    <sheet name="Приоз(суб) " sheetId="55" r:id="rId55"/>
    <sheet name="Ст.Тр(суб)" sheetId="56" r:id="rId56"/>
    <sheet name="Труд.(суб) " sheetId="57" r:id="rId57"/>
    <sheet name="Фурм(суб)" sheetId="58" r:id="rId58"/>
    <sheet name="Вас(суб)" sheetId="59" r:id="rId59"/>
    <sheet name="Лиски(суб)" sheetId="60" r:id="rId60"/>
    <sheet name="Ч.Яр(суб)" sheetId="61" r:id="rId61"/>
    <sheet name="Вил зош1 (суб)" sheetId="62" r:id="rId62"/>
    <sheet name="Вил.зош2 (суб)" sheetId="63" r:id="rId63"/>
    <sheet name="Десант.(суб) " sheetId="64" r:id="rId64"/>
    <sheet name="Мирное(суб)" sheetId="65" r:id="rId65"/>
    <sheet name="Н.Ник(суб)" sheetId="66" r:id="rId66"/>
    <sheet name="зв.1090" sheetId="67" r:id="rId67"/>
    <sheet name="Кіл. буд твор" sheetId="68" r:id="rId68"/>
    <sheet name="сют" sheetId="69" r:id="rId69"/>
    <sheet name="супутник" sheetId="70" r:id="rId70"/>
    <sheet name="вил.буд.твор" sheetId="71" r:id="rId71"/>
    <sheet name="5011" sheetId="72" r:id="rId72"/>
    <sheet name="3131" sheetId="73" r:id="rId73"/>
    <sheet name="3140" sheetId="74" r:id="rId74"/>
    <sheet name="зведена ДЮСШ" sheetId="75" r:id="rId75"/>
    <sheet name="кдюсш" sheetId="76" r:id="rId76"/>
    <sheet name="вдюсш" sheetId="77" r:id="rId77"/>
  </sheets>
  <definedNames>
    <definedName name="_xlnm.Print_Area" localSheetId="7">'березка'!$A$1:$U$46</definedName>
    <definedName name="_xlnm.Print_Area" localSheetId="2">'Вил джерельце'!$A$1:$U$46</definedName>
    <definedName name="_xlnm.Print_Area" localSheetId="1">'Вил золота рибка'!$A$1:$U$49</definedName>
    <definedName name="_xlnm.Print_Area" localSheetId="30">'Вил зош1'!$A$1:$R$49</definedName>
    <definedName name="_xlnm.Print_Area" localSheetId="61">'Вил зош1 (суб)'!$A$1:$R$43</definedName>
    <definedName name="_xlnm.Print_Area" localSheetId="5">'дельфин '!$A$1:$U$45</definedName>
    <definedName name="_xlnm.Print_Area" localSheetId="4">'колосок мирное'!$A$1:$U$43</definedName>
    <definedName name="_xlnm.Print_Area" localSheetId="9">'пролісок  приоз'!$A$1:$U$43</definedName>
    <definedName name="_xlnm.Print_Area" localSheetId="6">'ромашка'!$A$1:$U$46</definedName>
    <definedName name="_xlnm.Print_Area" localSheetId="8">'солнишко'!$A$1:$U$45</definedName>
    <definedName name="_xlnm.Print_Area" localSheetId="3">'сонечко дес'!$A$1:$U$43</definedName>
    <definedName name="_xlnm.Print_Area" localSheetId="25">'Трудов'!$A$1:$O$33</definedName>
  </definedNames>
  <calcPr fullCalcOnLoad="1"/>
</workbook>
</file>

<file path=xl/sharedStrings.xml><?xml version="1.0" encoding="utf-8"?>
<sst xmlns="http://schemas.openxmlformats.org/spreadsheetml/2006/main" count="1792" uniqueCount="237">
  <si>
    <t xml:space="preserve">Відділ освіти </t>
  </si>
  <si>
    <t>(назва установи)</t>
  </si>
  <si>
    <t xml:space="preserve">Ідентифікаційний </t>
  </si>
  <si>
    <t>код за ЄДРПОУ</t>
  </si>
  <si>
    <t>02145174</t>
  </si>
  <si>
    <t>КАРТКА  АНАЛІТИЧНОГО  ОБЛІКУ  КАСОВИХ  ВИДАТКІВ</t>
  </si>
  <si>
    <t>Вид коштів   0</t>
  </si>
  <si>
    <t>Дата виписки органу Державного казначейства</t>
  </si>
  <si>
    <t>Видатки за кодами економічної класифікації</t>
  </si>
  <si>
    <t>Разом:</t>
  </si>
  <si>
    <t>виконавець</t>
  </si>
  <si>
    <t>ВСЬОГОс нач года</t>
  </si>
  <si>
    <t>2133</t>
  </si>
  <si>
    <t xml:space="preserve">Код програмної класифікації   </t>
  </si>
  <si>
    <t>зведена школи</t>
  </si>
  <si>
    <t>КДЮСШ</t>
  </si>
  <si>
    <t>ВДЮСШ</t>
  </si>
  <si>
    <t>Кош3</t>
  </si>
  <si>
    <t>Кош4</t>
  </si>
  <si>
    <t>Кош6</t>
  </si>
  <si>
    <t>Десантне</t>
  </si>
  <si>
    <t>Мирне</t>
  </si>
  <si>
    <t>новоселівка</t>
  </si>
  <si>
    <t>приморське</t>
  </si>
  <si>
    <t>Приозерне</t>
  </si>
  <si>
    <t>Ст.трояни</t>
  </si>
  <si>
    <t>Трудове</t>
  </si>
  <si>
    <t>Шевченково №1</t>
  </si>
  <si>
    <t>Шевченк.№2</t>
  </si>
  <si>
    <t>Василівка</t>
  </si>
  <si>
    <t>Ліски</t>
  </si>
  <si>
    <t>Н.Ніколаїв</t>
  </si>
  <si>
    <t>Червоний яр</t>
  </si>
  <si>
    <t>Кіл. Буд.твор</t>
  </si>
  <si>
    <t>вил.буд.твор.</t>
  </si>
  <si>
    <t>сют</t>
  </si>
  <si>
    <t>Супутник</t>
  </si>
  <si>
    <t>звед070401</t>
  </si>
  <si>
    <t>Вил.зош</t>
  </si>
  <si>
    <t>Взош2</t>
  </si>
  <si>
    <t>Кош1</t>
  </si>
  <si>
    <t>Кош2</t>
  </si>
  <si>
    <t>кош5</t>
  </si>
  <si>
    <t>Дмитрів</t>
  </si>
  <si>
    <t>с нач год</t>
  </si>
  <si>
    <t>с нач.год</t>
  </si>
  <si>
    <t>с нач .года</t>
  </si>
  <si>
    <t>с нач года</t>
  </si>
  <si>
    <t>Кіл дом твор</t>
  </si>
  <si>
    <t>СЮТ</t>
  </si>
  <si>
    <t>супутник</t>
  </si>
  <si>
    <t>Вилківська №2</t>
  </si>
  <si>
    <t>КЗОШ№1</t>
  </si>
  <si>
    <t>КЗОШ№ 2</t>
  </si>
  <si>
    <t>КЗОШ№3</t>
  </si>
  <si>
    <t>КЗОШ№4</t>
  </si>
  <si>
    <t>КЗОШ№5</t>
  </si>
  <si>
    <t>КЗОШ№6</t>
  </si>
  <si>
    <t>Дмитрівка</t>
  </si>
  <si>
    <t>Приморське</t>
  </si>
  <si>
    <t>Шевченківська№1</t>
  </si>
  <si>
    <t>Шевченківська№2</t>
  </si>
  <si>
    <t>Н.Миколаївка</t>
  </si>
  <si>
    <t>Чер.яр</t>
  </si>
  <si>
    <t>3132</t>
  </si>
  <si>
    <t>разом</t>
  </si>
  <si>
    <t>с нач.року</t>
  </si>
  <si>
    <t>с нач року</t>
  </si>
  <si>
    <t>споч.року</t>
  </si>
  <si>
    <t>с нач. Року</t>
  </si>
  <si>
    <t>с поч.року</t>
  </si>
  <si>
    <t>з поч.року</t>
  </si>
  <si>
    <t>з поч. року</t>
  </si>
  <si>
    <t>В дім твор.</t>
  </si>
  <si>
    <t>з поч року</t>
  </si>
  <si>
    <t>з поч .року</t>
  </si>
  <si>
    <t>Новоселовка</t>
  </si>
  <si>
    <t>Вилківська №1</t>
  </si>
  <si>
    <t>Фурманівка</t>
  </si>
  <si>
    <t xml:space="preserve">отчет </t>
  </si>
  <si>
    <t>разница</t>
  </si>
  <si>
    <t>за м-ц</t>
  </si>
  <si>
    <t>СВОД   ДЮСШ</t>
  </si>
  <si>
    <t>с поч року</t>
  </si>
  <si>
    <t>отчет</t>
  </si>
  <si>
    <t>чек</t>
  </si>
  <si>
    <t>кил.5 сад</t>
  </si>
  <si>
    <t>ч.яр. Сад</t>
  </si>
  <si>
    <t>н.ник сад</t>
  </si>
  <si>
    <t>вас сад</t>
  </si>
  <si>
    <t>Кіл.5 сад</t>
  </si>
  <si>
    <t>Чер.Яр.сад</t>
  </si>
  <si>
    <t>Н.Ник сад</t>
  </si>
  <si>
    <t>Вас сад</t>
  </si>
  <si>
    <t>звед070201(сади)</t>
  </si>
  <si>
    <t>сади</t>
  </si>
  <si>
    <t>вилк золота рибка</t>
  </si>
  <si>
    <t>вил.джерельце</t>
  </si>
  <si>
    <t>дельфин</t>
  </si>
  <si>
    <t>ромашка</t>
  </si>
  <si>
    <t>берїзка</t>
  </si>
  <si>
    <t>сонечко</t>
  </si>
  <si>
    <t>колосок мирное</t>
  </si>
  <si>
    <t>пролисок приоз</t>
  </si>
  <si>
    <t>Вил.джерельце</t>
  </si>
  <si>
    <t xml:space="preserve">берізка </t>
  </si>
  <si>
    <t xml:space="preserve">сонечко </t>
  </si>
  <si>
    <t>пролісок приоз</t>
  </si>
  <si>
    <t>світло</t>
  </si>
  <si>
    <t>пуос</t>
  </si>
  <si>
    <t>связь</t>
  </si>
  <si>
    <t>з.пл.</t>
  </si>
  <si>
    <t>свет</t>
  </si>
  <si>
    <t>жилсервис</t>
  </si>
  <si>
    <t>приват</t>
  </si>
  <si>
    <t>питание</t>
  </si>
  <si>
    <t>змеїний</t>
  </si>
  <si>
    <t>уголь</t>
  </si>
  <si>
    <t>авадани</t>
  </si>
  <si>
    <t>змеиний</t>
  </si>
  <si>
    <t>сму6</t>
  </si>
  <si>
    <t>свитло</t>
  </si>
  <si>
    <t>дунаец</t>
  </si>
  <si>
    <t>окс</t>
  </si>
  <si>
    <t>командир</t>
  </si>
  <si>
    <t>кп приморское</t>
  </si>
  <si>
    <t>новос.с.к.</t>
  </si>
  <si>
    <t>сімья і молодежь</t>
  </si>
  <si>
    <t>одессакнига</t>
  </si>
  <si>
    <t>рута нова</t>
  </si>
  <si>
    <t xml:space="preserve">уголь </t>
  </si>
  <si>
    <t>зем.н.г.</t>
  </si>
  <si>
    <t>х.т</t>
  </si>
  <si>
    <t>медикам</t>
  </si>
  <si>
    <t>з.пл</t>
  </si>
  <si>
    <t>интернет</t>
  </si>
  <si>
    <t>колосники</t>
  </si>
  <si>
    <t>рєс</t>
  </si>
  <si>
    <t>комп.</t>
  </si>
  <si>
    <t xml:space="preserve">    </t>
  </si>
  <si>
    <t>х.т.</t>
  </si>
  <si>
    <t>команд</t>
  </si>
  <si>
    <t>команд.</t>
  </si>
  <si>
    <t>спецмонтаж</t>
  </si>
  <si>
    <t>припас</t>
  </si>
  <si>
    <t>окна</t>
  </si>
  <si>
    <t>Кош5</t>
  </si>
  <si>
    <t>Шевч1</t>
  </si>
  <si>
    <t>Шевч2</t>
  </si>
  <si>
    <t>Дмитр.ЗОШ</t>
  </si>
  <si>
    <t>Десантное ЗОШ</t>
  </si>
  <si>
    <t>Мирное ЗОШ</t>
  </si>
  <si>
    <t>Новос.ЗОШ</t>
  </si>
  <si>
    <t>Прим.ЗОШ</t>
  </si>
  <si>
    <t>Приоз.ЗОШ</t>
  </si>
  <si>
    <t>Ст.Тр.ЗОШ</t>
  </si>
  <si>
    <t>Труд.ЗОШ</t>
  </si>
  <si>
    <t>Фурм.ЗОШ</t>
  </si>
  <si>
    <t>Вас.ЗОШ</t>
  </si>
  <si>
    <t>Лиски ЗОШ</t>
  </si>
  <si>
    <t>Н.Ник.ЗОШ</t>
  </si>
  <si>
    <t>Ч.Яр ЗОШ</t>
  </si>
  <si>
    <t>субвенция</t>
  </si>
  <si>
    <t>з.пл.кред</t>
  </si>
  <si>
    <t>з.пл кред</t>
  </si>
  <si>
    <t>з.пл. кредит.</t>
  </si>
  <si>
    <t>з.пл. кредит</t>
  </si>
  <si>
    <t>з.пл.кредит</t>
  </si>
  <si>
    <t xml:space="preserve">з.пл. кредит </t>
  </si>
  <si>
    <t>з.по.кредит</t>
  </si>
  <si>
    <t>з.пл.кредит.</t>
  </si>
  <si>
    <t>з.пл кредит</t>
  </si>
  <si>
    <t>онилова</t>
  </si>
  <si>
    <t>н.г</t>
  </si>
  <si>
    <t>симеста</t>
  </si>
  <si>
    <t>уголь,дрова</t>
  </si>
  <si>
    <t>дрова уголь</t>
  </si>
  <si>
    <t>уголь дрова</t>
  </si>
  <si>
    <t>угольдрова</t>
  </si>
  <si>
    <t>х.товари</t>
  </si>
  <si>
    <t>проект рем</t>
  </si>
  <si>
    <t>костюмі</t>
  </si>
  <si>
    <t>облпаливо</t>
  </si>
  <si>
    <t>спецмонт</t>
  </si>
  <si>
    <t>ДНЗ "Золота рибка" м. Вилкове</t>
  </si>
  <si>
    <t>н.г. на воду</t>
  </si>
  <si>
    <t>аренда</t>
  </si>
  <si>
    <t>карточки</t>
  </si>
  <si>
    <t>командир.</t>
  </si>
  <si>
    <t>Відділ освіти та молодіжної політики Кілійської РДА</t>
  </si>
  <si>
    <t>мед.</t>
  </si>
  <si>
    <t>медикам.</t>
  </si>
  <si>
    <t>пот.рем</t>
  </si>
  <si>
    <t>сонечко дес.</t>
  </si>
  <si>
    <t>"ЛУЧ"</t>
  </si>
  <si>
    <t>дата нет</t>
  </si>
  <si>
    <t>суслов</t>
  </si>
  <si>
    <t>зведена ДНЗ</t>
  </si>
  <si>
    <t>"Пролісок" с. Десантное</t>
  </si>
  <si>
    <t>"Пролісок" с.Мирное</t>
  </si>
  <si>
    <t>н.г відряджен.</t>
  </si>
  <si>
    <t>Рута</t>
  </si>
  <si>
    <t>Хоз.строй.м</t>
  </si>
  <si>
    <t>свитло, жилсервис</t>
  </si>
  <si>
    <t>онилова, авадани</t>
  </si>
  <si>
    <t>карт-ки одесакн.</t>
  </si>
  <si>
    <t>Одессакнига</t>
  </si>
  <si>
    <t>онилова.одесакн</t>
  </si>
  <si>
    <t>Одесакнига</t>
  </si>
  <si>
    <t>одесакнига</t>
  </si>
  <si>
    <t>карт-ки одесакн</t>
  </si>
  <si>
    <t>командировки</t>
  </si>
  <si>
    <t>мебель,доска шк.</t>
  </si>
  <si>
    <t>мебель</t>
  </si>
  <si>
    <t>спецмонтаж, жилсервыс</t>
  </si>
  <si>
    <t>Суслов</t>
  </si>
  <si>
    <t>х.т. Меб.дос.ш</t>
  </si>
  <si>
    <t>связь, интернет</t>
  </si>
  <si>
    <t>зем.под</t>
  </si>
  <si>
    <t>диденко интерн.</t>
  </si>
  <si>
    <t>услуги ав.</t>
  </si>
  <si>
    <t>мебель,услуги ав.</t>
  </si>
  <si>
    <t>медикамент.</t>
  </si>
  <si>
    <t>проект.роб.рем.тех.н</t>
  </si>
  <si>
    <t>пот.рем.котел.</t>
  </si>
  <si>
    <t>,</t>
  </si>
  <si>
    <t>спецмонтажник</t>
  </si>
  <si>
    <t>счетчик</t>
  </si>
  <si>
    <t>Н.Миколаївка сад.</t>
  </si>
  <si>
    <t>5.12.  Престиж</t>
  </si>
  <si>
    <t>м.кам</t>
  </si>
  <si>
    <t>пдомбир счечика</t>
  </si>
  <si>
    <t>телнет</t>
  </si>
  <si>
    <t>сму 6</t>
  </si>
  <si>
    <t>спецмонтаждник</t>
  </si>
  <si>
    <t>шпора</t>
  </si>
  <si>
    <t>захарченко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</si>
</sst>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0.000"/>
    <numFmt numFmtId="171" formatCode="0.0%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0.0000"/>
    <numFmt numFmtId="175" formatCode="0.000%"/>
    <numFmt numFmtId="176" formatCode="#,##0.00;\-#,##0.00;#,&quot;-&quot;"/>
    <numFmt numFmtId="177" formatCode="_-* #,##0.000&quot;р.&quot;_-;\-* #,##0.000&quot;р.&quot;_-;_-* &quot;-&quot;??&quot;р.&quot;_-;_-@_-"/>
    <numFmt numFmtId="178" formatCode="[$-FC19]d\ mmmm\ yyyy\ &quot;г.&quot;"/>
  </numFmts>
  <fonts count="85">
    <font>
      <sz val="10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11"/>
      <name val="Arial Cyr"/>
      <family val="2"/>
    </font>
    <font>
      <sz val="12"/>
      <name val="Arial Cyr"/>
      <family val="2"/>
    </font>
    <font>
      <b/>
      <i/>
      <sz val="8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i/>
      <sz val="10"/>
      <color indexed="12"/>
      <name val="Arial Cyr"/>
      <family val="0"/>
    </font>
    <font>
      <b/>
      <sz val="11"/>
      <color indexed="19"/>
      <name val="Arial Cyr"/>
      <family val="2"/>
    </font>
    <font>
      <b/>
      <i/>
      <sz val="11"/>
      <color indexed="12"/>
      <name val="Arial Cyr"/>
      <family val="0"/>
    </font>
    <font>
      <b/>
      <sz val="10"/>
      <color indexed="16"/>
      <name val="Arial Cyr"/>
      <family val="2"/>
    </font>
    <font>
      <b/>
      <sz val="12"/>
      <color indexed="12"/>
      <name val="Arial Cyr"/>
      <family val="2"/>
    </font>
    <font>
      <b/>
      <sz val="9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6"/>
      <name val="Arial Cyr"/>
      <family val="2"/>
    </font>
    <font>
      <sz val="9"/>
      <color indexed="16"/>
      <name val="Arial Cyr"/>
      <family val="2"/>
    </font>
    <font>
      <b/>
      <sz val="10"/>
      <color indexed="59"/>
      <name val="Arial Cyr"/>
      <family val="0"/>
    </font>
    <font>
      <b/>
      <sz val="10"/>
      <color indexed="56"/>
      <name val="Arial Cyr"/>
      <family val="2"/>
    </font>
    <font>
      <b/>
      <sz val="10"/>
      <color indexed="12"/>
      <name val="Arial Cyr"/>
      <family val="0"/>
    </font>
    <font>
      <b/>
      <sz val="9"/>
      <color indexed="18"/>
      <name val="Arial Cyr"/>
      <family val="0"/>
    </font>
    <font>
      <b/>
      <sz val="11"/>
      <color indexed="12"/>
      <name val="Arial Cyr"/>
      <family val="2"/>
    </font>
    <font>
      <b/>
      <sz val="11"/>
      <color indexed="18"/>
      <name val="Arial Cyr"/>
      <family val="0"/>
    </font>
    <font>
      <b/>
      <sz val="11"/>
      <color indexed="56"/>
      <name val="Arial Cyr"/>
      <family val="0"/>
    </font>
    <font>
      <b/>
      <sz val="11"/>
      <color indexed="16"/>
      <name val="Arial Cyr"/>
      <family val="0"/>
    </font>
    <font>
      <b/>
      <i/>
      <sz val="11"/>
      <color indexed="48"/>
      <name val="Arial Cyr"/>
      <family val="0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1"/>
      <color indexed="60"/>
      <name val="Arial Cyr"/>
      <family val="2"/>
    </font>
    <font>
      <sz val="11"/>
      <color indexed="60"/>
      <name val="Arial Cyr"/>
      <family val="2"/>
    </font>
    <font>
      <sz val="11"/>
      <color indexed="16"/>
      <name val="Arial Cyr"/>
      <family val="2"/>
    </font>
    <font>
      <sz val="11"/>
      <color indexed="18"/>
      <name val="Arial Cyr"/>
      <family val="2"/>
    </font>
    <font>
      <sz val="10"/>
      <color indexed="16"/>
      <name val="Arial Cyr"/>
      <family val="2"/>
    </font>
    <font>
      <b/>
      <i/>
      <sz val="11"/>
      <color indexed="16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0"/>
      <name val="Helv"/>
      <family val="0"/>
    </font>
    <font>
      <b/>
      <u val="single"/>
      <sz val="10"/>
      <color indexed="12"/>
      <name val="Arial Cyr"/>
      <family val="0"/>
    </font>
    <font>
      <sz val="11"/>
      <color indexed="8"/>
      <name val="Arial Cyr"/>
      <family val="0"/>
    </font>
    <font>
      <b/>
      <sz val="10"/>
      <color indexed="1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48" fillId="0" borderId="0">
      <alignment/>
      <protection/>
    </xf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33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/>
    </xf>
    <xf numFmtId="49" fontId="6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14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2" fontId="7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14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2" fontId="0" fillId="0" borderId="11" xfId="64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11" fillId="0" borderId="25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4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2" fontId="0" fillId="0" borderId="26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0" fillId="0" borderId="16" xfId="64" applyNumberFormat="1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14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10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14" fontId="7" fillId="0" borderId="12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16" fillId="0" borderId="30" xfId="0" applyFont="1" applyBorder="1" applyAlignment="1">
      <alignment horizontal="left" wrapText="1"/>
    </xf>
    <xf numFmtId="0" fontId="16" fillId="0" borderId="28" xfId="0" applyFont="1" applyBorder="1" applyAlignment="1">
      <alignment/>
    </xf>
    <xf numFmtId="2" fontId="17" fillId="0" borderId="30" xfId="0" applyNumberFormat="1" applyFont="1" applyBorder="1" applyAlignment="1">
      <alignment/>
    </xf>
    <xf numFmtId="0" fontId="17" fillId="0" borderId="28" xfId="0" applyFont="1" applyBorder="1" applyAlignment="1">
      <alignment/>
    </xf>
    <xf numFmtId="0" fontId="18" fillId="0" borderId="30" xfId="0" applyFont="1" applyBorder="1" applyAlignment="1">
      <alignment horizontal="left" vertical="center"/>
    </xf>
    <xf numFmtId="2" fontId="18" fillId="0" borderId="28" xfId="0" applyNumberFormat="1" applyFont="1" applyBorder="1" applyAlignment="1">
      <alignment/>
    </xf>
    <xf numFmtId="2" fontId="18" fillId="0" borderId="31" xfId="0" applyNumberFormat="1" applyFont="1" applyBorder="1" applyAlignment="1">
      <alignment/>
    </xf>
    <xf numFmtId="49" fontId="20" fillId="0" borderId="32" xfId="0" applyNumberFormat="1" applyFont="1" applyBorder="1" applyAlignment="1" applyProtection="1">
      <alignment/>
      <protection locked="0"/>
    </xf>
    <xf numFmtId="0" fontId="19" fillId="0" borderId="3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Continuous" vertical="center"/>
    </xf>
    <xf numFmtId="0" fontId="19" fillId="0" borderId="34" xfId="0" applyFont="1" applyBorder="1" applyAlignment="1">
      <alignment horizontal="centerContinuous" vertical="center"/>
    </xf>
    <xf numFmtId="0" fontId="21" fillId="0" borderId="28" xfId="0" applyFont="1" applyBorder="1" applyAlignment="1">
      <alignment/>
    </xf>
    <xf numFmtId="0" fontId="21" fillId="0" borderId="31" xfId="0" applyFont="1" applyBorder="1" applyAlignment="1">
      <alignment/>
    </xf>
    <xf numFmtId="14" fontId="15" fillId="0" borderId="35" xfId="0" applyNumberFormat="1" applyFont="1" applyBorder="1" applyAlignment="1">
      <alignment horizontal="center"/>
    </xf>
    <xf numFmtId="2" fontId="15" fillId="0" borderId="36" xfId="0" applyNumberFormat="1" applyFont="1" applyBorder="1" applyAlignment="1">
      <alignment/>
    </xf>
    <xf numFmtId="0" fontId="15" fillId="0" borderId="36" xfId="0" applyFont="1" applyBorder="1" applyAlignment="1">
      <alignment/>
    </xf>
    <xf numFmtId="2" fontId="15" fillId="0" borderId="37" xfId="0" applyNumberFormat="1" applyFont="1" applyBorder="1" applyAlignment="1">
      <alignment/>
    </xf>
    <xf numFmtId="14" fontId="15" fillId="0" borderId="38" xfId="0" applyNumberFormat="1" applyFont="1" applyBorder="1" applyAlignment="1">
      <alignment horizontal="center"/>
    </xf>
    <xf numFmtId="2" fontId="15" fillId="0" borderId="19" xfId="0" applyNumberFormat="1" applyFont="1" applyBorder="1" applyAlignment="1">
      <alignment/>
    </xf>
    <xf numFmtId="0" fontId="15" fillId="0" borderId="19" xfId="0" applyFont="1" applyBorder="1" applyAlignment="1">
      <alignment/>
    </xf>
    <xf numFmtId="2" fontId="15" fillId="0" borderId="39" xfId="0" applyNumberFormat="1" applyFont="1" applyBorder="1" applyAlignment="1">
      <alignment/>
    </xf>
    <xf numFmtId="0" fontId="22" fillId="0" borderId="35" xfId="0" applyFont="1" applyBorder="1" applyAlignment="1">
      <alignment horizontal="left" vertical="center"/>
    </xf>
    <xf numFmtId="14" fontId="23" fillId="0" borderId="38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/>
    </xf>
    <xf numFmtId="0" fontId="23" fillId="0" borderId="19" xfId="0" applyFont="1" applyBorder="1" applyAlignment="1">
      <alignment/>
    </xf>
    <xf numFmtId="2" fontId="23" fillId="0" borderId="39" xfId="0" applyNumberFormat="1" applyFont="1" applyBorder="1" applyAlignment="1">
      <alignment/>
    </xf>
    <xf numFmtId="2" fontId="22" fillId="0" borderId="36" xfId="0" applyNumberFormat="1" applyFont="1" applyBorder="1" applyAlignment="1">
      <alignment/>
    </xf>
    <xf numFmtId="0" fontId="22" fillId="0" borderId="36" xfId="0" applyFont="1" applyBorder="1" applyAlignment="1">
      <alignment/>
    </xf>
    <xf numFmtId="2" fontId="22" fillId="0" borderId="37" xfId="0" applyNumberFormat="1" applyFont="1" applyBorder="1" applyAlignment="1">
      <alignment/>
    </xf>
    <xf numFmtId="14" fontId="24" fillId="0" borderId="30" xfId="0" applyNumberFormat="1" applyFont="1" applyBorder="1" applyAlignment="1">
      <alignment horizontal="left" wrapText="1"/>
    </xf>
    <xf numFmtId="0" fontId="24" fillId="0" borderId="28" xfId="0" applyFont="1" applyBorder="1" applyAlignment="1">
      <alignment/>
    </xf>
    <xf numFmtId="0" fontId="25" fillId="0" borderId="30" xfId="0" applyFont="1" applyBorder="1" applyAlignment="1">
      <alignment horizontal="left" wrapText="1"/>
    </xf>
    <xf numFmtId="0" fontId="25" fillId="0" borderId="28" xfId="0" applyFont="1" applyBorder="1" applyAlignment="1">
      <alignment/>
    </xf>
    <xf numFmtId="0" fontId="25" fillId="0" borderId="31" xfId="0" applyFont="1" applyBorder="1" applyAlignment="1">
      <alignment/>
    </xf>
    <xf numFmtId="14" fontId="15" fillId="0" borderId="30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 vertical="center"/>
    </xf>
    <xf numFmtId="2" fontId="18" fillId="0" borderId="28" xfId="0" applyNumberFormat="1" applyFont="1" applyBorder="1" applyAlignment="1">
      <alignment/>
    </xf>
    <xf numFmtId="0" fontId="18" fillId="0" borderId="28" xfId="0" applyFont="1" applyBorder="1" applyAlignment="1">
      <alignment/>
    </xf>
    <xf numFmtId="2" fontId="18" fillId="0" borderId="31" xfId="0" applyNumberFormat="1" applyFont="1" applyBorder="1" applyAlignment="1">
      <alignment/>
    </xf>
    <xf numFmtId="2" fontId="26" fillId="0" borderId="28" xfId="0" applyNumberFormat="1" applyFont="1" applyBorder="1" applyAlignment="1">
      <alignment/>
    </xf>
    <xf numFmtId="2" fontId="26" fillId="0" borderId="31" xfId="0" applyNumberFormat="1" applyFont="1" applyBorder="1" applyAlignment="1">
      <alignment/>
    </xf>
    <xf numFmtId="0" fontId="19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wrapText="1"/>
    </xf>
    <xf numFmtId="0" fontId="25" fillId="0" borderId="28" xfId="0" applyFont="1" applyBorder="1" applyAlignment="1">
      <alignment/>
    </xf>
    <xf numFmtId="0" fontId="25" fillId="0" borderId="31" xfId="0" applyFont="1" applyBorder="1" applyAlignment="1">
      <alignment/>
    </xf>
    <xf numFmtId="2" fontId="18" fillId="0" borderId="33" xfId="0" applyNumberFormat="1" applyFont="1" applyBorder="1" applyAlignment="1">
      <alignment/>
    </xf>
    <xf numFmtId="0" fontId="21" fillId="0" borderId="30" xfId="0" applyFont="1" applyBorder="1" applyAlignment="1">
      <alignment horizontal="left" wrapText="1"/>
    </xf>
    <xf numFmtId="0" fontId="21" fillId="0" borderId="28" xfId="0" applyFont="1" applyBorder="1" applyAlignment="1">
      <alignment/>
    </xf>
    <xf numFmtId="0" fontId="21" fillId="0" borderId="31" xfId="0" applyFont="1" applyBorder="1" applyAlignment="1">
      <alignment/>
    </xf>
    <xf numFmtId="0" fontId="27" fillId="0" borderId="30" xfId="0" applyFont="1" applyBorder="1" applyAlignment="1">
      <alignment horizontal="left" wrapText="1"/>
    </xf>
    <xf numFmtId="0" fontId="27" fillId="0" borderId="28" xfId="0" applyFont="1" applyBorder="1" applyAlignment="1">
      <alignment/>
    </xf>
    <xf numFmtId="0" fontId="27" fillId="0" borderId="31" xfId="0" applyFont="1" applyBorder="1" applyAlignment="1">
      <alignment/>
    </xf>
    <xf numFmtId="14" fontId="9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1" fillId="0" borderId="30" xfId="0" applyFont="1" applyBorder="1" applyAlignment="1">
      <alignment horizontal="left" wrapText="1"/>
    </xf>
    <xf numFmtId="0" fontId="18" fillId="0" borderId="35" xfId="0" applyFont="1" applyBorder="1" applyAlignment="1">
      <alignment horizontal="left" vertical="center"/>
    </xf>
    <xf numFmtId="2" fontId="18" fillId="0" borderId="36" xfId="0" applyNumberFormat="1" applyFont="1" applyBorder="1" applyAlignment="1">
      <alignment/>
    </xf>
    <xf numFmtId="0" fontId="18" fillId="0" borderId="36" xfId="0" applyFont="1" applyBorder="1" applyAlignment="1">
      <alignment/>
    </xf>
    <xf numFmtId="2" fontId="18" fillId="0" borderId="37" xfId="0" applyNumberFormat="1" applyFont="1" applyBorder="1" applyAlignment="1">
      <alignment/>
    </xf>
    <xf numFmtId="14" fontId="18" fillId="0" borderId="3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/>
    </xf>
    <xf numFmtId="2" fontId="18" fillId="0" borderId="39" xfId="0" applyNumberFormat="1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2" fontId="18" fillId="0" borderId="30" xfId="0" applyNumberFormat="1" applyFont="1" applyBorder="1" applyAlignment="1">
      <alignment/>
    </xf>
    <xf numFmtId="49" fontId="26" fillId="0" borderId="41" xfId="0" applyNumberFormat="1" applyFont="1" applyBorder="1" applyAlignment="1" applyProtection="1">
      <alignment horizontal="left"/>
      <protection locked="0"/>
    </xf>
    <xf numFmtId="9" fontId="0" fillId="0" borderId="11" xfId="64" applyFont="1" applyBorder="1" applyAlignment="1">
      <alignment/>
    </xf>
    <xf numFmtId="0" fontId="29" fillId="0" borderId="3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0" fillId="0" borderId="30" xfId="0" applyFont="1" applyBorder="1" applyAlignment="1">
      <alignment horizontal="left" wrapText="1"/>
    </xf>
    <xf numFmtId="0" fontId="30" fillId="0" borderId="28" xfId="0" applyFont="1" applyBorder="1" applyAlignment="1">
      <alignment/>
    </xf>
    <xf numFmtId="2" fontId="30" fillId="0" borderId="31" xfId="0" applyNumberFormat="1" applyFont="1" applyBorder="1" applyAlignment="1">
      <alignment/>
    </xf>
    <xf numFmtId="14" fontId="28" fillId="0" borderId="30" xfId="0" applyNumberFormat="1" applyFont="1" applyBorder="1" applyAlignment="1">
      <alignment horizontal="center"/>
    </xf>
    <xf numFmtId="2" fontId="28" fillId="0" borderId="28" xfId="0" applyNumberFormat="1" applyFont="1" applyBorder="1" applyAlignment="1">
      <alignment/>
    </xf>
    <xf numFmtId="2" fontId="28" fillId="0" borderId="31" xfId="0" applyNumberFormat="1" applyFont="1" applyBorder="1" applyAlignment="1">
      <alignment/>
    </xf>
    <xf numFmtId="14" fontId="17" fillId="0" borderId="30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/>
    </xf>
    <xf numFmtId="2" fontId="17" fillId="0" borderId="31" xfId="0" applyNumberFormat="1" applyFont="1" applyBorder="1" applyAlignment="1">
      <alignment/>
    </xf>
    <xf numFmtId="0" fontId="31" fillId="0" borderId="35" xfId="0" applyFont="1" applyBorder="1" applyAlignment="1">
      <alignment horizontal="left" vertical="center"/>
    </xf>
    <xf numFmtId="2" fontId="31" fillId="0" borderId="36" xfId="0" applyNumberFormat="1" applyFont="1" applyBorder="1" applyAlignment="1">
      <alignment/>
    </xf>
    <xf numFmtId="0" fontId="31" fillId="0" borderId="36" xfId="0" applyFont="1" applyBorder="1" applyAlignment="1">
      <alignment/>
    </xf>
    <xf numFmtId="2" fontId="31" fillId="0" borderId="37" xfId="0" applyNumberFormat="1" applyFont="1" applyBorder="1" applyAlignment="1">
      <alignment/>
    </xf>
    <xf numFmtId="14" fontId="31" fillId="0" borderId="38" xfId="0" applyNumberFormat="1" applyFont="1" applyBorder="1" applyAlignment="1">
      <alignment horizontal="center"/>
    </xf>
    <xf numFmtId="2" fontId="31" fillId="0" borderId="19" xfId="0" applyNumberFormat="1" applyFont="1" applyBorder="1" applyAlignment="1">
      <alignment/>
    </xf>
    <xf numFmtId="0" fontId="31" fillId="0" borderId="19" xfId="0" applyFont="1" applyBorder="1" applyAlignment="1">
      <alignment/>
    </xf>
    <xf numFmtId="2" fontId="31" fillId="0" borderId="39" xfId="0" applyNumberFormat="1" applyFont="1" applyBorder="1" applyAlignment="1">
      <alignment/>
    </xf>
    <xf numFmtId="0" fontId="29" fillId="0" borderId="30" xfId="0" applyFont="1" applyBorder="1" applyAlignment="1">
      <alignment horizontal="left" wrapText="1"/>
    </xf>
    <xf numFmtId="0" fontId="29" fillId="0" borderId="28" xfId="0" applyFont="1" applyBorder="1" applyAlignment="1">
      <alignment/>
    </xf>
    <xf numFmtId="0" fontId="29" fillId="0" borderId="31" xfId="0" applyFont="1" applyBorder="1" applyAlignment="1">
      <alignment/>
    </xf>
    <xf numFmtId="2" fontId="29" fillId="0" borderId="28" xfId="0" applyNumberFormat="1" applyFont="1" applyBorder="1" applyAlignment="1">
      <alignment/>
    </xf>
    <xf numFmtId="0" fontId="29" fillId="0" borderId="30" xfId="0" applyFont="1" applyBorder="1" applyAlignment="1">
      <alignment horizontal="left" wrapText="1"/>
    </xf>
    <xf numFmtId="0" fontId="29" fillId="0" borderId="28" xfId="0" applyFont="1" applyBorder="1" applyAlignment="1">
      <alignment/>
    </xf>
    <xf numFmtId="0" fontId="29" fillId="0" borderId="31" xfId="0" applyFont="1" applyBorder="1" applyAlignment="1">
      <alignment/>
    </xf>
    <xf numFmtId="2" fontId="29" fillId="0" borderId="28" xfId="0" applyNumberFormat="1" applyFont="1" applyBorder="1" applyAlignment="1">
      <alignment/>
    </xf>
    <xf numFmtId="2" fontId="29" fillId="0" borderId="31" xfId="0" applyNumberFormat="1" applyFont="1" applyBorder="1" applyAlignment="1">
      <alignment/>
    </xf>
    <xf numFmtId="0" fontId="29" fillId="0" borderId="42" xfId="0" applyFont="1" applyBorder="1" applyAlignment="1">
      <alignment/>
    </xf>
    <xf numFmtId="1" fontId="0" fillId="0" borderId="11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9" fontId="0" fillId="0" borderId="16" xfId="64" applyFont="1" applyBorder="1" applyAlignment="1">
      <alignment/>
    </xf>
    <xf numFmtId="2" fontId="32" fillId="0" borderId="28" xfId="0" applyNumberFormat="1" applyFont="1" applyBorder="1" applyAlignment="1">
      <alignment/>
    </xf>
    <xf numFmtId="14" fontId="32" fillId="0" borderId="30" xfId="0" applyNumberFormat="1" applyFont="1" applyBorder="1" applyAlignment="1">
      <alignment horizontal="center"/>
    </xf>
    <xf numFmtId="0" fontId="32" fillId="0" borderId="28" xfId="0" applyFont="1" applyBorder="1" applyAlignment="1">
      <alignment/>
    </xf>
    <xf numFmtId="2" fontId="32" fillId="0" borderId="31" xfId="0" applyNumberFormat="1" applyFont="1" applyBorder="1" applyAlignment="1">
      <alignment/>
    </xf>
    <xf numFmtId="14" fontId="33" fillId="0" borderId="30" xfId="0" applyNumberFormat="1" applyFont="1" applyBorder="1" applyAlignment="1">
      <alignment horizontal="center"/>
    </xf>
    <xf numFmtId="2" fontId="34" fillId="0" borderId="28" xfId="0" applyNumberFormat="1" applyFont="1" applyBorder="1" applyAlignment="1">
      <alignment/>
    </xf>
    <xf numFmtId="0" fontId="34" fillId="0" borderId="28" xfId="0" applyFont="1" applyBorder="1" applyAlignment="1">
      <alignment/>
    </xf>
    <xf numFmtId="2" fontId="34" fillId="0" borderId="31" xfId="0" applyNumberFormat="1" applyFont="1" applyBorder="1" applyAlignment="1">
      <alignment/>
    </xf>
    <xf numFmtId="14" fontId="3" fillId="0" borderId="16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0" fontId="3" fillId="0" borderId="11" xfId="0" applyNumberFormat="1" applyFont="1" applyBorder="1" applyAlignment="1">
      <alignment horizontal="center"/>
    </xf>
    <xf numFmtId="49" fontId="6" fillId="0" borderId="32" xfId="0" applyNumberFormat="1" applyFont="1" applyBorder="1" applyAlignment="1" applyProtection="1">
      <alignment/>
      <protection locked="0"/>
    </xf>
    <xf numFmtId="0" fontId="5" fillId="0" borderId="34" xfId="0" applyFont="1" applyBorder="1" applyAlignment="1">
      <alignment horizontal="centerContinuous" vertical="center"/>
    </xf>
    <xf numFmtId="2" fontId="3" fillId="0" borderId="11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35" fillId="0" borderId="35" xfId="0" applyFont="1" applyBorder="1" applyAlignment="1">
      <alignment horizontal="left" vertical="center"/>
    </xf>
    <xf numFmtId="2" fontId="36" fillId="0" borderId="36" xfId="0" applyNumberFormat="1" applyFont="1" applyBorder="1" applyAlignment="1">
      <alignment/>
    </xf>
    <xf numFmtId="0" fontId="36" fillId="0" borderId="36" xfId="0" applyFont="1" applyBorder="1" applyAlignment="1">
      <alignment/>
    </xf>
    <xf numFmtId="2" fontId="36" fillId="0" borderId="37" xfId="0" applyNumberFormat="1" applyFont="1" applyBorder="1" applyAlignment="1">
      <alignment/>
    </xf>
    <xf numFmtId="14" fontId="36" fillId="0" borderId="38" xfId="0" applyNumberFormat="1" applyFont="1" applyBorder="1" applyAlignment="1">
      <alignment horizontal="center"/>
    </xf>
    <xf numFmtId="0" fontId="35" fillId="0" borderId="35" xfId="0" applyFont="1" applyBorder="1" applyAlignment="1">
      <alignment horizontal="left" vertical="center"/>
    </xf>
    <xf numFmtId="2" fontId="35" fillId="0" borderId="36" xfId="0" applyNumberFormat="1" applyFont="1" applyBorder="1" applyAlignment="1">
      <alignment/>
    </xf>
    <xf numFmtId="0" fontId="35" fillId="0" borderId="36" xfId="0" applyFont="1" applyBorder="1" applyAlignment="1">
      <alignment/>
    </xf>
    <xf numFmtId="2" fontId="35" fillId="0" borderId="37" xfId="0" applyNumberFormat="1" applyFont="1" applyBorder="1" applyAlignment="1">
      <alignment/>
    </xf>
    <xf numFmtId="14" fontId="35" fillId="0" borderId="38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2" fontId="35" fillId="0" borderId="39" xfId="0" applyNumberFormat="1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49" fontId="19" fillId="0" borderId="32" xfId="0" applyNumberFormat="1" applyFont="1" applyBorder="1" applyAlignment="1" applyProtection="1">
      <alignment/>
      <protection locked="0"/>
    </xf>
    <xf numFmtId="2" fontId="35" fillId="0" borderId="19" xfId="0" applyNumberFormat="1" applyFont="1" applyBorder="1" applyAlignment="1">
      <alignment/>
    </xf>
    <xf numFmtId="14" fontId="3" fillId="0" borderId="25" xfId="0" applyNumberFormat="1" applyFont="1" applyBorder="1" applyAlignment="1">
      <alignment horizontal="center"/>
    </xf>
    <xf numFmtId="0" fontId="17" fillId="0" borderId="31" xfId="0" applyFont="1" applyBorder="1" applyAlignment="1">
      <alignment/>
    </xf>
    <xf numFmtId="0" fontId="1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2" fontId="37" fillId="0" borderId="44" xfId="0" applyNumberFormat="1" applyFont="1" applyBorder="1" applyAlignment="1">
      <alignment/>
    </xf>
    <xf numFmtId="0" fontId="37" fillId="0" borderId="44" xfId="0" applyFont="1" applyBorder="1" applyAlignment="1">
      <alignment/>
    </xf>
    <xf numFmtId="2" fontId="37" fillId="0" borderId="45" xfId="0" applyNumberFormat="1" applyFont="1" applyBorder="1" applyAlignment="1">
      <alignment/>
    </xf>
    <xf numFmtId="14" fontId="31" fillId="0" borderId="30" xfId="0" applyNumberFormat="1" applyFont="1" applyBorder="1" applyAlignment="1">
      <alignment horizontal="center"/>
    </xf>
    <xf numFmtId="2" fontId="31" fillId="0" borderId="28" xfId="0" applyNumberFormat="1" applyFont="1" applyBorder="1" applyAlignment="1">
      <alignment/>
    </xf>
    <xf numFmtId="2" fontId="31" fillId="0" borderId="31" xfId="0" applyNumberFormat="1" applyFont="1" applyBorder="1" applyAlignment="1">
      <alignment/>
    </xf>
    <xf numFmtId="0" fontId="31" fillId="0" borderId="35" xfId="0" applyFont="1" applyBorder="1" applyAlignment="1">
      <alignment horizontal="left" vertical="center"/>
    </xf>
    <xf numFmtId="14" fontId="37" fillId="0" borderId="46" xfId="0" applyNumberFormat="1" applyFont="1" applyBorder="1" applyAlignment="1">
      <alignment horizontal="center"/>
    </xf>
    <xf numFmtId="2" fontId="37" fillId="0" borderId="30" xfId="0" applyNumberFormat="1" applyFont="1" applyBorder="1" applyAlignment="1">
      <alignment/>
    </xf>
    <xf numFmtId="0" fontId="37" fillId="0" borderId="28" xfId="0" applyFont="1" applyBorder="1" applyAlignment="1">
      <alignment/>
    </xf>
    <xf numFmtId="0" fontId="28" fillId="0" borderId="32" xfId="0" applyFont="1" applyBorder="1" applyAlignment="1">
      <alignment horizontal="center" vertical="center"/>
    </xf>
    <xf numFmtId="2" fontId="37" fillId="0" borderId="36" xfId="0" applyNumberFormat="1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47" xfId="0" applyFont="1" applyBorder="1" applyAlignment="1">
      <alignment/>
    </xf>
    <xf numFmtId="2" fontId="37" fillId="0" borderId="19" xfId="0" applyNumberFormat="1" applyFont="1" applyBorder="1" applyAlignment="1">
      <alignment/>
    </xf>
    <xf numFmtId="0" fontId="37" fillId="0" borderId="20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10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38" fillId="0" borderId="33" xfId="0" applyFont="1" applyBorder="1" applyAlignment="1">
      <alignment/>
    </xf>
    <xf numFmtId="0" fontId="17" fillId="0" borderId="33" xfId="0" applyFont="1" applyBorder="1" applyAlignment="1">
      <alignment/>
    </xf>
    <xf numFmtId="2" fontId="40" fillId="0" borderId="36" xfId="0" applyNumberFormat="1" applyFont="1" applyBorder="1" applyAlignment="1">
      <alignment/>
    </xf>
    <xf numFmtId="2" fontId="40" fillId="0" borderId="37" xfId="0" applyNumberFormat="1" applyFont="1" applyBorder="1" applyAlignment="1">
      <alignment/>
    </xf>
    <xf numFmtId="0" fontId="28" fillId="0" borderId="0" xfId="0" applyFont="1" applyAlignment="1">
      <alignment/>
    </xf>
    <xf numFmtId="0" fontId="31" fillId="0" borderId="28" xfId="0" applyFont="1" applyBorder="1" applyAlignment="1">
      <alignment/>
    </xf>
    <xf numFmtId="2" fontId="31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2" fontId="11" fillId="0" borderId="28" xfId="0" applyNumberFormat="1" applyFont="1" applyBorder="1" applyAlignment="1">
      <alignment/>
    </xf>
    <xf numFmtId="0" fontId="11" fillId="0" borderId="3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9" fillId="0" borderId="32" xfId="0" applyFont="1" applyBorder="1" applyAlignment="1">
      <alignment horizontal="centerContinuous" vertical="center"/>
    </xf>
    <xf numFmtId="2" fontId="16" fillId="0" borderId="28" xfId="0" applyNumberFormat="1" applyFont="1" applyBorder="1" applyAlignment="1">
      <alignment/>
    </xf>
    <xf numFmtId="2" fontId="31" fillId="0" borderId="44" xfId="0" applyNumberFormat="1" applyFont="1" applyBorder="1" applyAlignment="1">
      <alignment/>
    </xf>
    <xf numFmtId="0" fontId="31" fillId="0" borderId="44" xfId="0" applyFont="1" applyBorder="1" applyAlignment="1">
      <alignment/>
    </xf>
    <xf numFmtId="2" fontId="31" fillId="0" borderId="45" xfId="0" applyNumberFormat="1" applyFont="1" applyBorder="1" applyAlignment="1">
      <alignment/>
    </xf>
    <xf numFmtId="14" fontId="31" fillId="0" borderId="46" xfId="0" applyNumberFormat="1" applyFont="1" applyBorder="1" applyAlignment="1">
      <alignment horizontal="center"/>
    </xf>
    <xf numFmtId="2" fontId="31" fillId="0" borderId="30" xfId="0" applyNumberFormat="1" applyFont="1" applyBorder="1" applyAlignment="1">
      <alignment/>
    </xf>
    <xf numFmtId="2" fontId="31" fillId="0" borderId="31" xfId="0" applyNumberFormat="1" applyFont="1" applyBorder="1" applyAlignment="1">
      <alignment/>
    </xf>
    <xf numFmtId="2" fontId="29" fillId="0" borderId="40" xfId="0" applyNumberFormat="1" applyFont="1" applyBorder="1" applyAlignment="1">
      <alignment/>
    </xf>
    <xf numFmtId="0" fontId="0" fillId="0" borderId="16" xfId="0" applyFont="1" applyBorder="1" applyAlignment="1">
      <alignment horizontal="center" wrapText="1"/>
    </xf>
    <xf numFmtId="2" fontId="15" fillId="0" borderId="48" xfId="0" applyNumberFormat="1" applyFont="1" applyBorder="1" applyAlignment="1">
      <alignment/>
    </xf>
    <xf numFmtId="43" fontId="0" fillId="0" borderId="11" xfId="70" applyFont="1" applyBorder="1" applyAlignment="1">
      <alignment/>
    </xf>
    <xf numFmtId="10" fontId="4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2" fontId="24" fillId="0" borderId="3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29" fillId="0" borderId="44" xfId="0" applyNumberFormat="1" applyFont="1" applyBorder="1" applyAlignment="1">
      <alignment horizontal="center" vertical="center"/>
    </xf>
    <xf numFmtId="0" fontId="12" fillId="0" borderId="11" xfId="42" applyBorder="1" applyAlignment="1" applyProtection="1">
      <alignment/>
      <protection/>
    </xf>
    <xf numFmtId="176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176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176" fontId="43" fillId="34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/>
    </xf>
    <xf numFmtId="14" fontId="5" fillId="0" borderId="16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4" fontId="0" fillId="0" borderId="11" xfId="43" applyFont="1" applyBorder="1" applyAlignment="1">
      <alignment/>
    </xf>
    <xf numFmtId="44" fontId="0" fillId="0" borderId="16" xfId="43" applyFont="1" applyBorder="1" applyAlignment="1">
      <alignment/>
    </xf>
    <xf numFmtId="2" fontId="0" fillId="0" borderId="11" xfId="0" applyNumberFormat="1" applyFont="1" applyBorder="1" applyAlignment="1">
      <alignment/>
    </xf>
    <xf numFmtId="176" fontId="44" fillId="34" borderId="11" xfId="0" applyNumberFormat="1" applyFont="1" applyFill="1" applyBorder="1" applyAlignment="1" applyProtection="1">
      <alignment horizontal="right" vertical="center" wrapText="1"/>
      <protection locked="0"/>
    </xf>
    <xf numFmtId="176" fontId="45" fillId="34" borderId="11" xfId="0" applyNumberFormat="1" applyFont="1" applyFill="1" applyBorder="1" applyAlignment="1" applyProtection="1">
      <alignment horizontal="right" vertical="center" wrapText="1"/>
      <protection locked="0"/>
    </xf>
    <xf numFmtId="176" fontId="46" fillId="34" borderId="11" xfId="0" applyNumberFormat="1" applyFont="1" applyFill="1" applyBorder="1" applyAlignment="1" applyProtection="1">
      <alignment horizontal="right" vertical="center"/>
      <protection locked="0"/>
    </xf>
    <xf numFmtId="176" fontId="44" fillId="34" borderId="11" xfId="0" applyNumberFormat="1" applyFont="1" applyFill="1" applyBorder="1" applyAlignment="1" applyProtection="1">
      <alignment horizontal="right" vertical="center"/>
      <protection locked="0"/>
    </xf>
    <xf numFmtId="44" fontId="4" fillId="0" borderId="11" xfId="43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49" xfId="0" applyFont="1" applyBorder="1" applyAlignment="1">
      <alignment/>
    </xf>
    <xf numFmtId="0" fontId="17" fillId="0" borderId="42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51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9" fillId="0" borderId="40" xfId="0" applyFont="1" applyBorder="1" applyAlignment="1">
      <alignment/>
    </xf>
    <xf numFmtId="2" fontId="17" fillId="0" borderId="40" xfId="0" applyNumberFormat="1" applyFont="1" applyBorder="1" applyAlignment="1">
      <alignment/>
    </xf>
    <xf numFmtId="2" fontId="31" fillId="0" borderId="52" xfId="0" applyNumberFormat="1" applyFont="1" applyBorder="1" applyAlignment="1">
      <alignment/>
    </xf>
    <xf numFmtId="2" fontId="31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3" fillId="0" borderId="53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29" fillId="0" borderId="44" xfId="0" applyFont="1" applyBorder="1" applyAlignment="1">
      <alignment/>
    </xf>
    <xf numFmtId="2" fontId="15" fillId="0" borderId="44" xfId="0" applyNumberFormat="1" applyFont="1" applyBorder="1" applyAlignment="1">
      <alignment/>
    </xf>
    <xf numFmtId="2" fontId="18" fillId="0" borderId="11" xfId="0" applyNumberFormat="1" applyFont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/>
    </xf>
    <xf numFmtId="2" fontId="11" fillId="34" borderId="11" xfId="0" applyNumberFormat="1" applyFont="1" applyFill="1" applyBorder="1" applyAlignment="1">
      <alignment/>
    </xf>
    <xf numFmtId="10" fontId="11" fillId="0" borderId="1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/>
    </xf>
    <xf numFmtId="0" fontId="12" fillId="0" borderId="11" xfId="42" applyFont="1" applyBorder="1" applyAlignment="1" applyProtection="1">
      <alignment/>
      <protection/>
    </xf>
    <xf numFmtId="2" fontId="0" fillId="0" borderId="11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center"/>
    </xf>
    <xf numFmtId="9" fontId="3" fillId="0" borderId="16" xfId="64" applyFont="1" applyBorder="1" applyAlignment="1">
      <alignment/>
    </xf>
    <xf numFmtId="2" fontId="3" fillId="0" borderId="16" xfId="64" applyNumberFormat="1" applyFont="1" applyBorder="1" applyAlignment="1">
      <alignment/>
    </xf>
    <xf numFmtId="10" fontId="0" fillId="0" borderId="11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11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0" fontId="6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4" fontId="3" fillId="0" borderId="16" xfId="43" applyFont="1" applyBorder="1" applyAlignment="1">
      <alignment/>
    </xf>
    <xf numFmtId="0" fontId="49" fillId="0" borderId="11" xfId="42" applyFont="1" applyBorder="1" applyAlignment="1" applyProtection="1">
      <alignment/>
      <protection/>
    </xf>
    <xf numFmtId="2" fontId="3" fillId="0" borderId="11" xfId="0" applyNumberFormat="1" applyFont="1" applyBorder="1" applyAlignment="1">
      <alignment horizontal="right"/>
    </xf>
    <xf numFmtId="0" fontId="24" fillId="0" borderId="44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44" fontId="3" fillId="0" borderId="11" xfId="43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9" fontId="35" fillId="0" borderId="19" xfId="0" applyNumberFormat="1" applyFont="1" applyBorder="1" applyAlignment="1">
      <alignment/>
    </xf>
    <xf numFmtId="1" fontId="17" fillId="0" borderId="28" xfId="0" applyNumberFormat="1" applyFont="1" applyBorder="1" applyAlignment="1">
      <alignment/>
    </xf>
    <xf numFmtId="1" fontId="35" fillId="0" borderId="19" xfId="0" applyNumberFormat="1" applyFont="1" applyBorder="1" applyAlignment="1">
      <alignment/>
    </xf>
    <xf numFmtId="14" fontId="3" fillId="0" borderId="54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29" fillId="0" borderId="44" xfId="0" applyFont="1" applyBorder="1" applyAlignment="1">
      <alignment/>
    </xf>
    <xf numFmtId="2" fontId="11" fillId="0" borderId="11" xfId="0" applyNumberFormat="1" applyFont="1" applyBorder="1" applyAlignment="1">
      <alignment horizontal="right"/>
    </xf>
    <xf numFmtId="14" fontId="1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1" fillId="0" borderId="21" xfId="0" applyFont="1" applyFill="1" applyBorder="1" applyAlignment="1">
      <alignment/>
    </xf>
    <xf numFmtId="2" fontId="11" fillId="0" borderId="11" xfId="64" applyNumberFormat="1" applyFont="1" applyBorder="1" applyAlignment="1">
      <alignment/>
    </xf>
    <xf numFmtId="43" fontId="11" fillId="0" borderId="11" xfId="70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0" fontId="29" fillId="0" borderId="43" xfId="0" applyFont="1" applyBorder="1" applyAlignment="1">
      <alignment horizontal="left" wrapText="1"/>
    </xf>
    <xf numFmtId="44" fontId="3" fillId="0" borderId="11" xfId="43" applyNumberFormat="1" applyFont="1" applyBorder="1" applyAlignment="1">
      <alignment/>
    </xf>
    <xf numFmtId="0" fontId="50" fillId="0" borderId="28" xfId="0" applyFont="1" applyBorder="1" applyAlignment="1">
      <alignment/>
    </xf>
    <xf numFmtId="1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36" xfId="0" applyBorder="1" applyAlignment="1">
      <alignment/>
    </xf>
    <xf numFmtId="10" fontId="11" fillId="0" borderId="11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4" fontId="11" fillId="0" borderId="21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3" fillId="0" borderId="11" xfId="43" applyNumberFormat="1" applyFont="1" applyBorder="1" applyAlignment="1">
      <alignment/>
    </xf>
    <xf numFmtId="0" fontId="24" fillId="0" borderId="36" xfId="0" applyFont="1" applyBorder="1" applyAlignment="1">
      <alignment/>
    </xf>
    <xf numFmtId="0" fontId="3" fillId="34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Continuous" vertical="center"/>
    </xf>
    <xf numFmtId="2" fontId="3" fillId="0" borderId="11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14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2" fillId="0" borderId="55" xfId="0" applyNumberFormat="1" applyFont="1" applyBorder="1" applyAlignment="1">
      <alignment/>
    </xf>
    <xf numFmtId="0" fontId="22" fillId="0" borderId="55" xfId="0" applyFont="1" applyBorder="1" applyAlignment="1">
      <alignment/>
    </xf>
    <xf numFmtId="0" fontId="11" fillId="0" borderId="11" xfId="0" applyFont="1" applyFill="1" applyBorder="1" applyAlignment="1">
      <alignment/>
    </xf>
    <xf numFmtId="2" fontId="11" fillId="0" borderId="11" xfId="0" applyNumberFormat="1" applyFont="1" applyFill="1" applyBorder="1" applyAlignment="1">
      <alignment/>
    </xf>
    <xf numFmtId="2" fontId="16" fillId="0" borderId="31" xfId="0" applyNumberFormat="1" applyFont="1" applyBorder="1" applyAlignment="1">
      <alignment/>
    </xf>
    <xf numFmtId="2" fontId="45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44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46" fillId="34" borderId="11" xfId="0" applyNumberFormat="1" applyFont="1" applyFill="1" applyBorder="1" applyAlignment="1" applyProtection="1">
      <alignment horizontal="right" vertical="center"/>
      <protection locked="0"/>
    </xf>
    <xf numFmtId="2" fontId="0" fillId="35" borderId="11" xfId="0" applyNumberFormat="1" applyFont="1" applyFill="1" applyBorder="1" applyAlignment="1">
      <alignment/>
    </xf>
    <xf numFmtId="2" fontId="0" fillId="35" borderId="11" xfId="64" applyNumberFormat="1" applyFont="1" applyFill="1" applyBorder="1" applyAlignment="1">
      <alignment/>
    </xf>
    <xf numFmtId="2" fontId="0" fillId="36" borderId="21" xfId="0" applyNumberFormat="1" applyFont="1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14" fontId="0" fillId="0" borderId="16" xfId="0" applyNumberFormat="1" applyBorder="1" applyAlignment="1">
      <alignment horizontal="center"/>
    </xf>
    <xf numFmtId="2" fontId="0" fillId="0" borderId="51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56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17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49" fontId="14" fillId="0" borderId="5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26" fillId="0" borderId="32" xfId="0" applyNumberFormat="1" applyFont="1" applyBorder="1" applyAlignment="1" applyProtection="1">
      <alignment horizontal="left" vertical="center"/>
      <protection locked="0"/>
    </xf>
    <xf numFmtId="49" fontId="26" fillId="0" borderId="33" xfId="0" applyNumberFormat="1" applyFont="1" applyBorder="1" applyAlignment="1" applyProtection="1">
      <alignment horizontal="left" vertical="center"/>
      <protection locked="0"/>
    </xf>
    <xf numFmtId="49" fontId="26" fillId="0" borderId="34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58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8" fillId="0" borderId="62" xfId="0" applyNumberFormat="1" applyFont="1" applyBorder="1" applyAlignment="1">
      <alignment horizontal="center" vertical="center"/>
    </xf>
    <xf numFmtId="49" fontId="28" fillId="0" borderId="6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left"/>
      <protection locked="0"/>
    </xf>
    <xf numFmtId="0" fontId="11" fillId="0" borderId="58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_кас. рас. август 2018 xls_file(69)" xfId="58"/>
    <cellStyle name="Followed Hyperlink" xfId="59"/>
    <cellStyle name="Плохой" xfId="60"/>
    <cellStyle name="Пояснение" xfId="61"/>
    <cellStyle name="Примечание" xfId="62"/>
    <cellStyle name="Примечание 2" xfId="63"/>
    <cellStyle name="Percent" xfId="64"/>
    <cellStyle name="Процентный 2" xfId="65"/>
    <cellStyle name="Процентный 3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N36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19.00390625" style="0" customWidth="1"/>
    <col min="2" max="2" width="14.875" style="0" customWidth="1"/>
    <col min="3" max="3" width="16.25390625" style="0" customWidth="1"/>
    <col min="4" max="4" width="12.875" style="0" customWidth="1"/>
    <col min="5" max="5" width="11.875" style="0" customWidth="1"/>
    <col min="6" max="6" width="13.875" style="0" customWidth="1"/>
    <col min="7" max="7" width="12.875" style="0" customWidth="1"/>
    <col min="8" max="8" width="9.25390625" style="0" customWidth="1"/>
    <col min="9" max="9" width="11.625" style="0" customWidth="1"/>
    <col min="10" max="10" width="13.125" style="0" customWidth="1"/>
    <col min="11" max="11" width="10.375" style="0" customWidth="1"/>
    <col min="12" max="12" width="16.625" style="0" customWidth="1"/>
    <col min="13" max="13" width="15.37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1"/>
      <c r="I1" s="3"/>
      <c r="J1" s="3"/>
      <c r="K1" s="1"/>
      <c r="L1" s="1"/>
      <c r="M1" s="4"/>
    </row>
    <row r="2" spans="1:13" ht="12.75">
      <c r="A2" s="457" t="s">
        <v>1</v>
      </c>
      <c r="B2" s="457"/>
      <c r="C2" s="457"/>
      <c r="D2" s="457"/>
      <c r="E2" s="71"/>
      <c r="F2" s="71"/>
      <c r="G2" s="71"/>
      <c r="H2" s="71"/>
      <c r="I2" s="3"/>
      <c r="J2" s="3"/>
      <c r="K2" s="71"/>
      <c r="L2" s="71"/>
      <c r="M2" s="11"/>
    </row>
    <row r="3" spans="1:13" ht="12.75">
      <c r="A3" s="6"/>
      <c r="B3" s="71"/>
      <c r="C3" s="71"/>
      <c r="D3" s="71"/>
      <c r="E3" s="71"/>
      <c r="F3" s="71"/>
      <c r="G3" s="71"/>
      <c r="H3" s="11"/>
      <c r="I3" s="3"/>
      <c r="J3" s="3"/>
      <c r="K3" s="11"/>
      <c r="L3" s="11"/>
      <c r="M3" s="351"/>
    </row>
    <row r="4" spans="1:13" ht="12.75">
      <c r="A4" s="7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3.5" thickBot="1">
      <c r="A5" s="11" t="s">
        <v>3</v>
      </c>
      <c r="B5" s="465" t="s">
        <v>4</v>
      </c>
      <c r="C5" s="466"/>
      <c r="D5" s="73"/>
      <c r="E5" s="73"/>
      <c r="F5" s="467" t="s">
        <v>5</v>
      </c>
      <c r="G5" s="467"/>
      <c r="H5" s="467"/>
      <c r="I5" s="467"/>
      <c r="J5" s="467"/>
      <c r="K5" s="13"/>
      <c r="L5" s="13"/>
      <c r="M5" s="3"/>
    </row>
    <row r="6" spans="1:13" ht="16.5" thickBot="1">
      <c r="A6" s="71"/>
      <c r="B6" s="74"/>
      <c r="C6" s="73"/>
      <c r="D6" s="73"/>
      <c r="E6" s="73"/>
      <c r="F6" s="460">
        <v>43435</v>
      </c>
      <c r="G6" s="461"/>
      <c r="H6" s="461"/>
      <c r="I6" s="461"/>
      <c r="J6" s="461"/>
      <c r="K6" s="461"/>
      <c r="L6" s="461"/>
      <c r="M6" s="462"/>
    </row>
    <row r="7" spans="1:13" ht="13.5" thickBot="1">
      <c r="A7" s="468" t="s">
        <v>197</v>
      </c>
      <c r="B7" s="469"/>
      <c r="C7" s="469"/>
      <c r="D7" s="470"/>
      <c r="E7" s="72"/>
      <c r="F7" s="72"/>
      <c r="G7" s="72"/>
      <c r="H7" s="74"/>
      <c r="I7" s="74"/>
      <c r="J7" s="74"/>
      <c r="K7" s="13"/>
      <c r="L7" s="13"/>
      <c r="M7" s="75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76"/>
      <c r="I8" s="76"/>
      <c r="J8" s="76"/>
      <c r="K8" s="13"/>
      <c r="L8" s="13"/>
      <c r="M8" s="75"/>
    </row>
    <row r="9" spans="1:14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3"/>
      <c r="N9" s="38"/>
    </row>
    <row r="10" spans="1:13" ht="13.5" thickBo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2272</v>
      </c>
      <c r="J10" s="20">
        <v>2273</v>
      </c>
      <c r="K10" s="20">
        <v>2250</v>
      </c>
      <c r="L10" s="20">
        <v>2275</v>
      </c>
      <c r="M10" s="464"/>
    </row>
    <row r="11" spans="1:13" ht="13.5" thickBot="1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9</v>
      </c>
      <c r="I11" s="105">
        <v>10</v>
      </c>
      <c r="J11" s="105">
        <v>11</v>
      </c>
      <c r="K11" s="105">
        <v>12</v>
      </c>
      <c r="L11" s="105">
        <v>13</v>
      </c>
      <c r="M11" s="106">
        <v>15</v>
      </c>
    </row>
    <row r="12" spans="1:13" ht="30.75" customHeight="1" thickBot="1">
      <c r="A12" s="213" t="s">
        <v>71</v>
      </c>
      <c r="B12" s="216">
        <f>'Вил золота рибка'!B13+'Вил джерельце'!B12+'дельфин '!B12+ромашка!B12+березка!B12+солнишко!B12+'пролісок  приоз'!B12+'сонечко дес'!B12+'колосок мирное'!B12</f>
        <v>6002398.680000001</v>
      </c>
      <c r="C12" s="216">
        <f>'Вил золота рибка'!C13+'Вил джерельце'!C12+'дельфин '!C12+ромашка!C12+березка!C12+солнишко!C12+'пролісок  приоз'!C12+'сонечко дес'!C12+'колосок мирное'!C12</f>
        <v>1364186.93</v>
      </c>
      <c r="D12" s="216">
        <f>'Вил золота рибка'!D13+'Вил джерельце'!D12+'дельфин '!D12+ромашка!D12+березка!D12+солнишко!D12+'пролісок  приоз'!D12+'сонечко дес'!D12+'колосок мирное'!D12</f>
        <v>3936.91</v>
      </c>
      <c r="E12" s="216">
        <f>'Вил золота рибка'!E13+'Вил джерельце'!E12+'дельфин '!E12+ромашка!E12+березка!E12+солнишко!E12+'пролісок  приоз'!E12+'сонечко дес'!E12+'колосок мирное'!E12</f>
        <v>1534.2</v>
      </c>
      <c r="F12" s="216">
        <f>'Вил золота рибка'!F13+'Вил джерельце'!F12+'дельфин '!F12+ромашка!F12+березка!F12+солнишко!F12+'пролісок  приоз'!F12+'сонечко дес'!F12+'колосок мирное'!F12</f>
        <v>563093.88</v>
      </c>
      <c r="G12" s="216">
        <f>'Вил золота рибка'!G13+'Вил джерельце'!G12+'дельфин '!G12+ромашка!G12+березка!G12+солнишко!G12+'пролісок  приоз'!G12+'сонечко дес'!G12+'колосок мирное'!G12</f>
        <v>24950.739999999998</v>
      </c>
      <c r="H12" s="216">
        <f>'Вил золота рибка'!H13+'Вил джерельце'!H12+'дельфин '!H12+ромашка!H12+березка!H12+солнишко!H12+'пролісок  приоз'!H12+'сонечко дес'!H12+'колосок мирное'!H12</f>
        <v>0</v>
      </c>
      <c r="I12" s="216">
        <f>'Вил золота рибка'!L13+'Вил джерельце'!L12+'дельфин '!L12+ромашка!L12+березка!L12+солнишко!L12+'пролісок  приоз'!L12+'сонечко дес'!L12+'колосок мирное'!L12</f>
        <v>60233.4</v>
      </c>
      <c r="J12" s="216">
        <f>'Вил золота рибка'!M13+'Вил джерельце'!M12+'дельфин '!M12+ромашка!M12+березка!M12+солнишко!M12+'пролісок  приоз'!M12+'сонечко дес'!M12+'колосок мирное'!M12</f>
        <v>756418.59</v>
      </c>
      <c r="K12" s="216">
        <f>'Вил золота рибка'!K13+'Вил джерельце'!K12+'дельфин '!K12+ромашка!K12+березка!K12+солнишко!K12+'пролісок  приоз'!K12+'сонечко дес'!K12+'колосок мирное'!K12</f>
        <v>4930</v>
      </c>
      <c r="L12" s="216">
        <f>'Вил золота рибка'!O13+'Вил джерельце'!O12+'дельфин '!O12+ромашка!O12+березка!O12+солнишко!O12+'пролісок  приоз'!O12+'сонечко дес'!O12+'колосок мирное'!O12</f>
        <v>46036</v>
      </c>
      <c r="M12" s="310">
        <f>B12+C12+D12+E12+F12+G12+H12+I12+J12+K12+L12</f>
        <v>8827719.330000002</v>
      </c>
    </row>
    <row r="13" spans="1:13" ht="12.75">
      <c r="A13" s="235" t="s">
        <v>96</v>
      </c>
      <c r="B13" s="102">
        <f>'Вил золота рибка'!B28</f>
        <v>0</v>
      </c>
      <c r="C13" s="102">
        <f>'Вил золота рибка'!C28</f>
        <v>0</v>
      </c>
      <c r="D13" s="102">
        <f>'Вил золота рибка'!D28</f>
        <v>0</v>
      </c>
      <c r="E13" s="102">
        <f>'Вил золота рибка'!E28</f>
        <v>0</v>
      </c>
      <c r="F13" s="102">
        <f>'Вил золота рибка'!F28</f>
        <v>0</v>
      </c>
      <c r="G13" s="102">
        <f>'Вил золота рибка'!G28</f>
        <v>0</v>
      </c>
      <c r="H13" s="102">
        <f>'Вил золота рибка'!H28</f>
        <v>0</v>
      </c>
      <c r="I13" s="102">
        <v>0</v>
      </c>
      <c r="J13" s="102">
        <f>'Вил золота рибка'!M28</f>
        <v>0</v>
      </c>
      <c r="K13" s="102">
        <f>'Вил золота рибка'!K28</f>
        <v>0</v>
      </c>
      <c r="L13" s="102">
        <f>'Вил золота рибка'!O28</f>
        <v>0</v>
      </c>
      <c r="M13" s="220">
        <f aca="true" t="shared" si="0" ref="M13:M21">SUM(B13:L13)</f>
        <v>0</v>
      </c>
    </row>
    <row r="14" spans="1:13" ht="12.75">
      <c r="A14" s="236" t="s">
        <v>97</v>
      </c>
      <c r="B14" s="78">
        <f>'Вил джерельце'!B25</f>
        <v>0</v>
      </c>
      <c r="C14" s="78">
        <f>'Вил джерельце'!C25</f>
        <v>0</v>
      </c>
      <c r="D14" s="78">
        <f>'Вил джерельце'!D25</f>
        <v>0</v>
      </c>
      <c r="E14" s="78">
        <f>'Вил джерельце'!E25</f>
        <v>0</v>
      </c>
      <c r="F14" s="78">
        <f>'Вил джерельце'!F25</f>
        <v>0</v>
      </c>
      <c r="G14" s="78">
        <f>'Вил джерельце'!G25</f>
        <v>0</v>
      </c>
      <c r="H14" s="78">
        <f>'Вил джерельце'!J25</f>
        <v>0</v>
      </c>
      <c r="I14" s="78">
        <f>'Вил джерельце'!L25</f>
        <v>0</v>
      </c>
      <c r="J14" s="78">
        <f>'Вил джерельце'!M25</f>
        <v>0</v>
      </c>
      <c r="K14" s="102">
        <f>'Вил джерельце'!K25</f>
        <v>0</v>
      </c>
      <c r="L14" s="78">
        <f>'Вил джерельце'!O25</f>
        <v>0</v>
      </c>
      <c r="M14" s="220">
        <f t="shared" si="0"/>
        <v>0</v>
      </c>
    </row>
    <row r="15" spans="1:13" ht="12.75">
      <c r="A15" s="236" t="s">
        <v>193</v>
      </c>
      <c r="B15" s="78">
        <f>'сонечко дес'!B22</f>
        <v>0</v>
      </c>
      <c r="C15" s="78">
        <f>'сонечко дес'!C22</f>
        <v>0</v>
      </c>
      <c r="D15" s="78">
        <f>'сонечко дес'!D22</f>
        <v>0</v>
      </c>
      <c r="E15" s="78">
        <f>'сонечко дес'!E22</f>
        <v>0</v>
      </c>
      <c r="F15" s="78">
        <f>'сонечко дес'!F22</f>
        <v>0</v>
      </c>
      <c r="G15" s="78">
        <f>'сонечко дес'!G22</f>
        <v>0</v>
      </c>
      <c r="H15" s="78">
        <f>'сонечко дес'!H22</f>
        <v>0</v>
      </c>
      <c r="I15" s="78">
        <f>'сонечко дес'!L22</f>
        <v>0</v>
      </c>
      <c r="J15" s="78">
        <f>'сонечко дес'!M22</f>
        <v>0</v>
      </c>
      <c r="K15" s="102">
        <f>'сонечко дес'!K22</f>
        <v>0</v>
      </c>
      <c r="L15" s="78">
        <f>'сонечко дес'!O22</f>
        <v>0</v>
      </c>
      <c r="M15" s="220">
        <f t="shared" si="0"/>
        <v>0</v>
      </c>
    </row>
    <row r="16" spans="1:13" ht="12.75">
      <c r="A16" s="236" t="s">
        <v>102</v>
      </c>
      <c r="B16" s="78">
        <f>'колосок мирное'!B22</f>
        <v>0</v>
      </c>
      <c r="C16" s="78">
        <f>'колосок мирное'!C22</f>
        <v>0</v>
      </c>
      <c r="D16" s="78">
        <f>'колосок мирное'!D22</f>
        <v>0</v>
      </c>
      <c r="E16" s="78">
        <f>'колосок мирное'!E22</f>
        <v>0</v>
      </c>
      <c r="F16" s="78">
        <f>'колосок мирное'!F22</f>
        <v>0</v>
      </c>
      <c r="G16" s="78">
        <f>'колосок мирное'!G22</f>
        <v>0</v>
      </c>
      <c r="H16" s="78">
        <f>'колосок мирное'!H22</f>
        <v>0</v>
      </c>
      <c r="I16" s="78">
        <f>'колосок мирное'!L22</f>
        <v>0</v>
      </c>
      <c r="J16" s="78">
        <f>'колосок мирное'!M22</f>
        <v>0</v>
      </c>
      <c r="K16" s="102">
        <f>'колосок мирное'!K22</f>
        <v>0</v>
      </c>
      <c r="L16" s="78">
        <f>'колосок мирное'!O22</f>
        <v>0</v>
      </c>
      <c r="M16" s="220">
        <f t="shared" si="0"/>
        <v>0</v>
      </c>
    </row>
    <row r="17" spans="1:13" ht="12.75">
      <c r="A17" s="236" t="s">
        <v>98</v>
      </c>
      <c r="B17" s="78">
        <f>'дельфин '!B24</f>
        <v>0</v>
      </c>
      <c r="C17" s="78">
        <f>'дельфин '!C24</f>
        <v>0</v>
      </c>
      <c r="D17" s="78">
        <f>'дельфин '!D24</f>
        <v>0</v>
      </c>
      <c r="E17" s="78">
        <f>'дельфин '!E24</f>
        <v>0</v>
      </c>
      <c r="F17" s="78">
        <f>'дельфин '!F24</f>
        <v>0</v>
      </c>
      <c r="G17" s="78">
        <f>'дельфин '!G24</f>
        <v>0</v>
      </c>
      <c r="H17" s="78">
        <f>'дельфин '!H24</f>
        <v>0</v>
      </c>
      <c r="I17" s="78">
        <f>'дельфин '!L24</f>
        <v>0</v>
      </c>
      <c r="J17" s="78">
        <f>'дельфин '!M24</f>
        <v>0</v>
      </c>
      <c r="K17" s="102">
        <f>'дельфин '!K24</f>
        <v>0</v>
      </c>
      <c r="L17" s="78">
        <f>'дельфин '!O24</f>
        <v>0</v>
      </c>
      <c r="M17" s="220">
        <f t="shared" si="0"/>
        <v>0</v>
      </c>
    </row>
    <row r="18" spans="1:13" ht="12.75">
      <c r="A18" s="237" t="s">
        <v>99</v>
      </c>
      <c r="B18" s="78">
        <f>ромашка!B25</f>
        <v>0</v>
      </c>
      <c r="C18" s="78">
        <f>ромашка!C25</f>
        <v>0</v>
      </c>
      <c r="D18" s="78">
        <f>ромашка!D25</f>
        <v>0</v>
      </c>
      <c r="E18" s="78">
        <f>ромашка!E25</f>
        <v>0</v>
      </c>
      <c r="F18" s="78">
        <f>ромашка!F25</f>
        <v>0</v>
      </c>
      <c r="G18" s="78">
        <f>ромашка!G25</f>
        <v>0</v>
      </c>
      <c r="H18" s="78">
        <f>ромашка!H25</f>
        <v>0</v>
      </c>
      <c r="I18" s="78">
        <f>ромашка!L25</f>
        <v>0</v>
      </c>
      <c r="J18" s="78">
        <f>ромашка!M25</f>
        <v>0</v>
      </c>
      <c r="K18" s="102">
        <f>ромашка!K25</f>
        <v>0</v>
      </c>
      <c r="L18" s="78">
        <f>ромашка!O25</f>
        <v>0</v>
      </c>
      <c r="M18" s="220">
        <f t="shared" si="0"/>
        <v>0</v>
      </c>
    </row>
    <row r="19" spans="1:13" ht="12.75">
      <c r="A19" s="236" t="s">
        <v>100</v>
      </c>
      <c r="B19" s="78">
        <f>березка!B25</f>
        <v>0</v>
      </c>
      <c r="C19" s="78">
        <f>березка!C25</f>
        <v>0</v>
      </c>
      <c r="D19" s="78">
        <f>березка!D25</f>
        <v>0</v>
      </c>
      <c r="E19" s="78">
        <f>березка!E25</f>
        <v>0</v>
      </c>
      <c r="F19" s="78">
        <f>березка!F25</f>
        <v>0</v>
      </c>
      <c r="G19" s="78">
        <f>березка!G25</f>
        <v>0</v>
      </c>
      <c r="H19" s="78">
        <f>березка!H25</f>
        <v>0</v>
      </c>
      <c r="I19" s="78">
        <f>березка!L25</f>
        <v>0</v>
      </c>
      <c r="J19" s="78">
        <f>березка!M25</f>
        <v>0</v>
      </c>
      <c r="K19" s="102">
        <f>березка!K25</f>
        <v>0</v>
      </c>
      <c r="L19" s="78">
        <f>березка!O25</f>
        <v>0</v>
      </c>
      <c r="M19" s="220">
        <f t="shared" si="0"/>
        <v>0</v>
      </c>
    </row>
    <row r="20" spans="1:13" ht="12.75">
      <c r="A20" s="237" t="s">
        <v>101</v>
      </c>
      <c r="B20" s="78">
        <f>солнишко!B24</f>
        <v>0</v>
      </c>
      <c r="C20" s="78">
        <f>солнишко!C24</f>
        <v>0</v>
      </c>
      <c r="D20" s="78">
        <f>солнишко!D24</f>
        <v>0</v>
      </c>
      <c r="E20" s="78">
        <f>солнишко!E24</f>
        <v>0</v>
      </c>
      <c r="F20" s="78">
        <f>солнишко!F24</f>
        <v>0</v>
      </c>
      <c r="G20" s="78">
        <f>солнишко!G24</f>
        <v>0</v>
      </c>
      <c r="H20" s="78">
        <f>солнишко!H24</f>
        <v>0</v>
      </c>
      <c r="I20" s="78">
        <f>солнишко!L24</f>
        <v>0</v>
      </c>
      <c r="J20" s="78">
        <f>солнишко!M24</f>
        <v>0</v>
      </c>
      <c r="K20" s="102">
        <f>солнишко!K24</f>
        <v>0</v>
      </c>
      <c r="L20" s="78">
        <f>солнишко!O24</f>
        <v>0</v>
      </c>
      <c r="M20" s="220">
        <f t="shared" si="0"/>
        <v>0</v>
      </c>
    </row>
    <row r="21" spans="1:13" ht="13.5" thickBot="1">
      <c r="A21" s="236" t="s">
        <v>103</v>
      </c>
      <c r="B21" s="78">
        <f>'пролісок  приоз'!B22</f>
        <v>61237.58</v>
      </c>
      <c r="C21" s="78">
        <f>'пролісок  приоз'!C22</f>
        <v>13974.54</v>
      </c>
      <c r="D21" s="78">
        <f>'пролісок  приоз'!D22</f>
        <v>51.84</v>
      </c>
      <c r="E21" s="78">
        <f>'пролісок  приоз'!E22</f>
        <v>0</v>
      </c>
      <c r="F21" s="78">
        <f>'пролісок  приоз'!F22</f>
        <v>8384.52</v>
      </c>
      <c r="G21" s="78">
        <f>'пролісок  приоз'!G22</f>
        <v>442.01</v>
      </c>
      <c r="H21" s="78">
        <f>'пролісок  приоз'!J22</f>
        <v>0</v>
      </c>
      <c r="I21" s="78">
        <f>'пролісок  приоз'!L22</f>
        <v>0</v>
      </c>
      <c r="J21" s="78">
        <f>'пролісок  приоз'!M22</f>
        <v>2624.91</v>
      </c>
      <c r="K21" s="102">
        <f>'пролісок  приоз'!K22</f>
        <v>0</v>
      </c>
      <c r="L21" s="78">
        <f>'пролісок  приоз'!O22</f>
        <v>31980</v>
      </c>
      <c r="M21" s="220">
        <f t="shared" si="0"/>
        <v>118695.4</v>
      </c>
    </row>
    <row r="22" spans="1:13" s="293" customFormat="1" ht="15.75" thickBot="1">
      <c r="A22" s="198" t="s">
        <v>81</v>
      </c>
      <c r="B22" s="199">
        <f aca="true" t="shared" si="1" ref="B22:M22">SUM(B13:B21)</f>
        <v>61237.58</v>
      </c>
      <c r="C22" s="199">
        <f t="shared" si="1"/>
        <v>13974.54</v>
      </c>
      <c r="D22" s="199">
        <f t="shared" si="1"/>
        <v>51.84</v>
      </c>
      <c r="E22" s="199">
        <f t="shared" si="1"/>
        <v>0</v>
      </c>
      <c r="F22" s="199">
        <f t="shared" si="1"/>
        <v>8384.52</v>
      </c>
      <c r="G22" s="199">
        <f t="shared" si="1"/>
        <v>442.01</v>
      </c>
      <c r="H22" s="199">
        <f t="shared" si="1"/>
        <v>0</v>
      </c>
      <c r="I22" s="199">
        <f t="shared" si="1"/>
        <v>0</v>
      </c>
      <c r="J22" s="199">
        <f t="shared" si="1"/>
        <v>2624.91</v>
      </c>
      <c r="K22" s="199">
        <f t="shared" si="1"/>
        <v>0</v>
      </c>
      <c r="L22" s="199">
        <f t="shared" si="1"/>
        <v>31980</v>
      </c>
      <c r="M22" s="123">
        <f t="shared" si="1"/>
        <v>118695.4</v>
      </c>
    </row>
    <row r="23" spans="1:13" ht="12.75">
      <c r="A23" s="101"/>
      <c r="B23" s="10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03"/>
    </row>
    <row r="24" spans="1:13" ht="13.5" thickBot="1">
      <c r="A24" s="97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1:13" ht="13.5" thickBot="1">
      <c r="A25" s="124" t="s">
        <v>11</v>
      </c>
      <c r="B25" s="125">
        <f aca="true" t="shared" si="2" ref="B25:M25">B12+B22</f>
        <v>6063636.260000001</v>
      </c>
      <c r="C25" s="125">
        <f t="shared" si="2"/>
        <v>1378161.47</v>
      </c>
      <c r="D25" s="125">
        <f t="shared" si="2"/>
        <v>3988.75</v>
      </c>
      <c r="E25" s="125">
        <f t="shared" si="2"/>
        <v>1534.2</v>
      </c>
      <c r="F25" s="125">
        <f t="shared" si="2"/>
        <v>571478.4</v>
      </c>
      <c r="G25" s="125">
        <f t="shared" si="2"/>
        <v>25392.749999999996</v>
      </c>
      <c r="H25" s="125">
        <f t="shared" si="2"/>
        <v>0</v>
      </c>
      <c r="I25" s="125">
        <f t="shared" si="2"/>
        <v>60233.4</v>
      </c>
      <c r="J25" s="125">
        <f t="shared" si="2"/>
        <v>759043.5</v>
      </c>
      <c r="K25" s="125">
        <f t="shared" si="2"/>
        <v>4930</v>
      </c>
      <c r="L25" s="125">
        <f t="shared" si="2"/>
        <v>78016</v>
      </c>
      <c r="M25" s="126">
        <f t="shared" si="2"/>
        <v>8946414.730000002</v>
      </c>
    </row>
    <row r="26" spans="1:13" ht="12.75">
      <c r="A26" s="101"/>
      <c r="B26" s="10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103"/>
    </row>
    <row r="27" spans="1:13" ht="12.75">
      <c r="A27" s="77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1"/>
    </row>
    <row r="28" spans="1:13" ht="14.25">
      <c r="A28" s="62" t="s">
        <v>79</v>
      </c>
      <c r="B28" s="335">
        <v>5952561.27</v>
      </c>
      <c r="C28" s="334">
        <v>1352048.77</v>
      </c>
      <c r="D28" s="334">
        <v>3936.88</v>
      </c>
      <c r="E28" s="334">
        <v>1534.2</v>
      </c>
      <c r="F28" s="334">
        <v>558851.56</v>
      </c>
      <c r="G28" s="334">
        <v>24950.74</v>
      </c>
      <c r="H28" s="61"/>
      <c r="I28" s="335">
        <v>60233.9</v>
      </c>
      <c r="J28" s="335">
        <v>755123.69</v>
      </c>
      <c r="K28" s="334">
        <v>4510</v>
      </c>
      <c r="L28" s="335">
        <v>46036</v>
      </c>
      <c r="M28" s="221">
        <f>SUM(B28:L28)</f>
        <v>8759787.01</v>
      </c>
    </row>
    <row r="29" spans="1:13" s="75" customFormat="1" ht="12.75">
      <c r="A29" s="77"/>
      <c r="B29" s="78">
        <f aca="true" t="shared" si="3" ref="B29:M29">B25-B28</f>
        <v>111074.99000000115</v>
      </c>
      <c r="C29" s="78">
        <f t="shared" si="3"/>
        <v>26112.699999999953</v>
      </c>
      <c r="D29" s="78">
        <f t="shared" si="3"/>
        <v>51.86999999999989</v>
      </c>
      <c r="E29" s="78">
        <f t="shared" si="3"/>
        <v>0</v>
      </c>
      <c r="F29" s="78">
        <f t="shared" si="3"/>
        <v>12626.839999999967</v>
      </c>
      <c r="G29" s="78">
        <f t="shared" si="3"/>
        <v>442.00999999999476</v>
      </c>
      <c r="H29" s="78">
        <f t="shared" si="3"/>
        <v>0</v>
      </c>
      <c r="I29" s="78">
        <f t="shared" si="3"/>
        <v>-0.5</v>
      </c>
      <c r="J29" s="78">
        <f t="shared" si="3"/>
        <v>3919.810000000056</v>
      </c>
      <c r="K29" s="78">
        <f t="shared" si="3"/>
        <v>420</v>
      </c>
      <c r="L29" s="78">
        <f t="shared" si="3"/>
        <v>31980</v>
      </c>
      <c r="M29" s="78">
        <f t="shared" si="3"/>
        <v>186627.72000000253</v>
      </c>
    </row>
    <row r="30" spans="1:13" ht="12.75">
      <c r="A30" s="21"/>
      <c r="B30" s="23"/>
      <c r="C30" s="24"/>
      <c r="D30" s="24"/>
      <c r="E30" s="24"/>
      <c r="F30" s="23"/>
      <c r="G30" s="24"/>
      <c r="H30" s="24"/>
      <c r="I30" s="24"/>
      <c r="J30" s="24"/>
      <c r="K30" s="24"/>
      <c r="L30" s="24"/>
      <c r="M30" s="39"/>
    </row>
    <row r="31" spans="1:13" ht="13.5" thickBot="1">
      <c r="A31" s="2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1"/>
    </row>
    <row r="32" spans="1:13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6" ht="12.75">
      <c r="D36" t="s">
        <v>10</v>
      </c>
    </row>
  </sheetData>
  <sheetProtection/>
  <mergeCells count="9">
    <mergeCell ref="A1:D1"/>
    <mergeCell ref="A2:D2"/>
    <mergeCell ref="A9:A10"/>
    <mergeCell ref="B9:L9"/>
    <mergeCell ref="F6:M6"/>
    <mergeCell ref="M9:M10"/>
    <mergeCell ref="B5:C5"/>
    <mergeCell ref="F5:J5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7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107</v>
      </c>
      <c r="C6" s="129">
        <v>1</v>
      </c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613301.12</v>
      </c>
      <c r="C12" s="150">
        <v>139605.33</v>
      </c>
      <c r="D12" s="150">
        <v>207.39</v>
      </c>
      <c r="E12" s="150">
        <v>0</v>
      </c>
      <c r="F12" s="150">
        <v>66858.89</v>
      </c>
      <c r="G12" s="150">
        <v>2645.1</v>
      </c>
      <c r="H12" s="150">
        <v>0</v>
      </c>
      <c r="I12" s="150">
        <v>0</v>
      </c>
      <c r="J12" s="150">
        <v>0</v>
      </c>
      <c r="K12" s="150">
        <v>2190</v>
      </c>
      <c r="L12" s="150">
        <v>0</v>
      </c>
      <c r="M12" s="150">
        <v>16071.16</v>
      </c>
      <c r="N12" s="150">
        <v>0</v>
      </c>
      <c r="O12" s="150">
        <v>46036</v>
      </c>
      <c r="P12" s="318">
        <f aca="true" t="shared" si="0" ref="P12:P20">SUM(B12:O12)</f>
        <v>886914.99</v>
      </c>
    </row>
    <row r="13" spans="1:16" ht="12.75">
      <c r="A13" s="235" t="s">
        <v>111</v>
      </c>
      <c r="B13" s="87">
        <v>61237.58</v>
      </c>
      <c r="C13" s="284">
        <v>13974.54</v>
      </c>
      <c r="D13" s="87"/>
      <c r="E13" s="87"/>
      <c r="F13" s="87"/>
      <c r="G13" s="366"/>
      <c r="H13" s="87"/>
      <c r="I13" s="87"/>
      <c r="J13" s="87"/>
      <c r="K13" s="87"/>
      <c r="L13" s="87"/>
      <c r="M13" s="87"/>
      <c r="N13" s="87"/>
      <c r="O13" s="87"/>
      <c r="P13" s="86">
        <f t="shared" si="0"/>
        <v>75212.12</v>
      </c>
    </row>
    <row r="14" spans="1:16" ht="12.75">
      <c r="A14" s="236" t="s">
        <v>115</v>
      </c>
      <c r="B14" s="86"/>
      <c r="C14" s="87"/>
      <c r="D14" s="87"/>
      <c r="E14" s="87"/>
      <c r="F14" s="87">
        <v>8384.52</v>
      </c>
      <c r="G14" s="367"/>
      <c r="H14" s="240"/>
      <c r="I14" s="87"/>
      <c r="J14" s="87"/>
      <c r="K14" s="87"/>
      <c r="L14" s="87"/>
      <c r="M14" s="87"/>
      <c r="N14" s="87"/>
      <c r="O14" s="87"/>
      <c r="P14" s="86">
        <f t="shared" si="0"/>
        <v>8384.52</v>
      </c>
    </row>
    <row r="15" spans="1:16" ht="12.75">
      <c r="A15" s="236" t="s">
        <v>177</v>
      </c>
      <c r="B15" s="240"/>
      <c r="C15" s="284"/>
      <c r="D15" s="284"/>
      <c r="E15" s="284"/>
      <c r="F15" s="87"/>
      <c r="G15" s="284"/>
      <c r="H15" s="284"/>
      <c r="I15" s="284"/>
      <c r="J15" s="284"/>
      <c r="K15" s="284"/>
      <c r="L15" s="284"/>
      <c r="M15" s="284"/>
      <c r="N15" s="284"/>
      <c r="O15" s="284">
        <v>31980</v>
      </c>
      <c r="P15" s="240">
        <f t="shared" si="0"/>
        <v>31980</v>
      </c>
    </row>
    <row r="16" spans="1:16" ht="12.75">
      <c r="A16" s="236" t="s">
        <v>109</v>
      </c>
      <c r="B16" s="240"/>
      <c r="C16" s="284"/>
      <c r="D16" s="284">
        <v>51.84</v>
      </c>
      <c r="E16" s="284"/>
      <c r="F16" s="284"/>
      <c r="H16" s="284"/>
      <c r="I16" s="284"/>
      <c r="J16" s="284"/>
      <c r="K16" s="284"/>
      <c r="L16" s="284"/>
      <c r="M16" s="284"/>
      <c r="N16" s="284"/>
      <c r="O16" s="284"/>
      <c r="P16" s="240">
        <f t="shared" si="0"/>
        <v>51.84</v>
      </c>
    </row>
    <row r="17" spans="1:16" ht="12.75">
      <c r="A17" s="236" t="s">
        <v>112</v>
      </c>
      <c r="B17" s="240"/>
      <c r="C17" s="284"/>
      <c r="D17" s="284"/>
      <c r="E17" s="284"/>
      <c r="F17" s="87"/>
      <c r="G17" s="284">
        <v>442.01</v>
      </c>
      <c r="H17" s="284"/>
      <c r="I17" s="284"/>
      <c r="J17" s="284"/>
      <c r="K17" s="284"/>
      <c r="L17" s="284"/>
      <c r="M17" s="421">
        <v>2624.91</v>
      </c>
      <c r="N17" s="284"/>
      <c r="O17" s="284"/>
      <c r="P17" s="240">
        <f t="shared" si="0"/>
        <v>3066.92</v>
      </c>
    </row>
    <row r="18" spans="1:16" ht="12.75">
      <c r="A18" s="435" t="s">
        <v>214</v>
      </c>
      <c r="B18" s="240"/>
      <c r="C18" s="284"/>
      <c r="D18" s="284"/>
      <c r="E18" s="284"/>
      <c r="F18" s="284"/>
      <c r="G18" s="284"/>
      <c r="H18" s="284"/>
      <c r="I18" s="284"/>
      <c r="J18" s="284"/>
      <c r="K18" s="284"/>
      <c r="L18" s="87"/>
      <c r="M18" s="87"/>
      <c r="N18" s="284"/>
      <c r="O18" s="284"/>
      <c r="P18" s="240">
        <f t="shared" si="0"/>
        <v>0</v>
      </c>
    </row>
    <row r="19" spans="1:16" ht="12.75">
      <c r="A19" s="236" t="s">
        <v>188</v>
      </c>
      <c r="B19" s="240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87"/>
      <c r="N19" s="284"/>
      <c r="O19" s="284"/>
      <c r="P19" s="240">
        <f t="shared" si="0"/>
        <v>0</v>
      </c>
    </row>
    <row r="20" spans="1:16" ht="13.5" thickBot="1">
      <c r="A20" s="408" t="s">
        <v>123</v>
      </c>
      <c r="B20" s="115"/>
      <c r="C20" s="116"/>
      <c r="D20" s="116"/>
      <c r="E20" s="116"/>
      <c r="F20" s="116"/>
      <c r="G20" s="409"/>
      <c r="H20" s="116"/>
      <c r="I20" s="116"/>
      <c r="J20" s="116"/>
      <c r="K20" s="116"/>
      <c r="L20" s="116"/>
      <c r="M20" s="116"/>
      <c r="N20" s="116"/>
      <c r="O20" s="116"/>
      <c r="P20" s="23">
        <f t="shared" si="0"/>
        <v>0</v>
      </c>
    </row>
    <row r="21" spans="1:16" ht="12.75">
      <c r="A21" s="133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1:16" ht="13.5" thickBot="1">
      <c r="A22" s="137" t="s">
        <v>81</v>
      </c>
      <c r="B22" s="138">
        <f aca="true" t="shared" si="1" ref="B22:P22">SUM(B13:B21)</f>
        <v>61237.58</v>
      </c>
      <c r="C22" s="139">
        <f t="shared" si="1"/>
        <v>13974.54</v>
      </c>
      <c r="D22" s="139">
        <f t="shared" si="1"/>
        <v>51.84</v>
      </c>
      <c r="E22" s="139">
        <f t="shared" si="1"/>
        <v>0</v>
      </c>
      <c r="F22" s="139">
        <f t="shared" si="1"/>
        <v>8384.52</v>
      </c>
      <c r="G22" s="139">
        <f t="shared" si="1"/>
        <v>442.01</v>
      </c>
      <c r="H22" s="139">
        <f t="shared" si="1"/>
        <v>0</v>
      </c>
      <c r="I22" s="139">
        <f t="shared" si="1"/>
        <v>0</v>
      </c>
      <c r="J22" s="139">
        <f t="shared" si="1"/>
        <v>0</v>
      </c>
      <c r="K22" s="139">
        <f t="shared" si="1"/>
        <v>0</v>
      </c>
      <c r="L22" s="139">
        <f t="shared" si="1"/>
        <v>0</v>
      </c>
      <c r="M22" s="139">
        <f t="shared" si="1"/>
        <v>2624.91</v>
      </c>
      <c r="N22" s="139">
        <f t="shared" si="1"/>
        <v>0</v>
      </c>
      <c r="O22" s="139">
        <f t="shared" si="1"/>
        <v>31980</v>
      </c>
      <c r="P22" s="140">
        <f t="shared" si="1"/>
        <v>118695.4</v>
      </c>
    </row>
    <row r="23" spans="1:16" ht="12.75">
      <c r="A23" s="141" t="s">
        <v>44</v>
      </c>
      <c r="B23" s="146">
        <f aca="true" t="shared" si="2" ref="B23:P23">B12+B22</f>
        <v>674538.7</v>
      </c>
      <c r="C23" s="147">
        <f t="shared" si="2"/>
        <v>153579.87</v>
      </c>
      <c r="D23" s="147">
        <f t="shared" si="2"/>
        <v>259.23</v>
      </c>
      <c r="E23" s="147">
        <f t="shared" si="2"/>
        <v>0</v>
      </c>
      <c r="F23" s="147">
        <f t="shared" si="2"/>
        <v>75243.41</v>
      </c>
      <c r="G23" s="147">
        <f t="shared" si="2"/>
        <v>3087.1099999999997</v>
      </c>
      <c r="H23" s="147">
        <f t="shared" si="2"/>
        <v>0</v>
      </c>
      <c r="I23" s="147">
        <f t="shared" si="2"/>
        <v>0</v>
      </c>
      <c r="J23" s="147">
        <f t="shared" si="2"/>
        <v>0</v>
      </c>
      <c r="K23" s="147">
        <f t="shared" si="2"/>
        <v>2190</v>
      </c>
      <c r="L23" s="147">
        <f t="shared" si="2"/>
        <v>0</v>
      </c>
      <c r="M23" s="147">
        <f t="shared" si="2"/>
        <v>18696.07</v>
      </c>
      <c r="N23" s="147">
        <f t="shared" si="2"/>
        <v>0</v>
      </c>
      <c r="O23" s="147">
        <f t="shared" si="2"/>
        <v>78016</v>
      </c>
      <c r="P23" s="148">
        <f t="shared" si="2"/>
        <v>1005610.39</v>
      </c>
    </row>
    <row r="24" spans="1:16" ht="13.5" thickBot="1">
      <c r="A24" s="142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54"/>
  <sheetViews>
    <sheetView view="pageLayout" zoomScaleNormal="112" workbookViewId="0" topLeftCell="B11">
      <selection activeCell="D39" sqref="D39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6.25390625" style="0" customWidth="1"/>
    <col min="11" max="11" width="13.375" style="0" customWidth="1"/>
    <col min="12" max="12" width="17.00390625" style="0" customWidth="1"/>
    <col min="13" max="13" width="15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457" t="s">
        <v>1</v>
      </c>
      <c r="B2" s="457"/>
      <c r="C2" s="457"/>
      <c r="D2" s="457"/>
      <c r="E2" s="71"/>
      <c r="F2" s="71"/>
      <c r="G2" s="71"/>
      <c r="H2" s="6"/>
      <c r="I2" s="3"/>
      <c r="J2" s="3"/>
      <c r="K2" s="71"/>
      <c r="L2" s="71"/>
      <c r="M2" s="11"/>
    </row>
    <row r="3" spans="1:13" ht="12.75">
      <c r="A3" s="6"/>
      <c r="B3" s="71"/>
      <c r="C3" s="71"/>
      <c r="D3" s="71"/>
      <c r="E3" s="71"/>
      <c r="F3" s="71"/>
      <c r="G3" s="71"/>
      <c r="H3" s="6"/>
      <c r="I3" s="3"/>
      <c r="J3" s="3"/>
      <c r="K3" s="11"/>
      <c r="L3" s="11"/>
      <c r="M3" s="351"/>
    </row>
    <row r="4" spans="1:13" ht="12.75">
      <c r="A4" s="7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3.5" thickBot="1">
      <c r="A5" s="11" t="s">
        <v>3</v>
      </c>
      <c r="B5" s="465" t="s">
        <v>4</v>
      </c>
      <c r="C5" s="466"/>
      <c r="D5" s="73"/>
      <c r="E5" s="73"/>
      <c r="F5" s="467" t="s">
        <v>5</v>
      </c>
      <c r="G5" s="467"/>
      <c r="H5" s="467"/>
      <c r="I5" s="467"/>
      <c r="J5" s="467"/>
      <c r="K5" s="13"/>
      <c r="L5" s="13"/>
      <c r="M5" s="3"/>
    </row>
    <row r="6" spans="1:13" ht="16.5" thickBot="1">
      <c r="A6" s="71"/>
      <c r="B6" s="74"/>
      <c r="C6" s="73"/>
      <c r="D6" s="73"/>
      <c r="E6" s="73"/>
      <c r="F6" s="460">
        <v>43435</v>
      </c>
      <c r="G6" s="461"/>
      <c r="H6" s="461"/>
      <c r="I6" s="461"/>
      <c r="J6" s="461"/>
      <c r="K6" s="461"/>
      <c r="L6" s="461"/>
      <c r="M6" s="462"/>
    </row>
    <row r="7" spans="1:13" ht="13.5" thickBot="1">
      <c r="A7" s="468" t="s">
        <v>14</v>
      </c>
      <c r="B7" s="469"/>
      <c r="C7" s="469"/>
      <c r="D7" s="470"/>
      <c r="E7" s="72"/>
      <c r="F7" s="72"/>
      <c r="G7" s="72"/>
      <c r="H7" s="74"/>
      <c r="I7" s="74"/>
      <c r="J7" s="74"/>
      <c r="K7" s="13"/>
      <c r="L7" s="13"/>
      <c r="M7" s="75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76"/>
      <c r="I8" s="76"/>
      <c r="J8" s="76"/>
      <c r="K8" s="13"/>
      <c r="L8" s="13"/>
      <c r="M8" s="75"/>
    </row>
    <row r="9" spans="1:14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3"/>
      <c r="N9" s="38"/>
    </row>
    <row r="10" spans="1:13" ht="13.5" thickBo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2272</v>
      </c>
      <c r="J10" s="20">
        <v>2273</v>
      </c>
      <c r="K10" s="20">
        <v>2250</v>
      </c>
      <c r="L10" s="20">
        <v>2275</v>
      </c>
      <c r="M10" s="464"/>
    </row>
    <row r="11" spans="1:13" ht="13.5" thickBot="1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10</v>
      </c>
      <c r="J11" s="105">
        <v>11</v>
      </c>
      <c r="K11" s="105">
        <v>12</v>
      </c>
      <c r="L11" s="105">
        <v>13</v>
      </c>
      <c r="M11" s="106">
        <v>15</v>
      </c>
    </row>
    <row r="12" spans="1:13" ht="30.75" customHeight="1" thickBot="1">
      <c r="A12" s="213" t="s">
        <v>71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310">
        <f>B12+C12+D12+E12+F12+G12+H12+I12+J12+K12+L12</f>
        <v>0</v>
      </c>
    </row>
    <row r="13" spans="1:13" ht="12.75">
      <c r="A13" s="236" t="s">
        <v>52</v>
      </c>
      <c r="B13" s="446">
        <f>КОШ1!B31</f>
        <v>982770.15</v>
      </c>
      <c r="C13" s="446">
        <f>КОШ1!C31</f>
        <v>243470.14</v>
      </c>
      <c r="D13" s="423">
        <f>КОШ1!D31</f>
        <v>53697.89</v>
      </c>
      <c r="E13" s="78">
        <f>КОШ1!E31</f>
        <v>2031.19</v>
      </c>
      <c r="F13" s="78">
        <f>КОШ1!F31</f>
        <v>59741.1</v>
      </c>
      <c r="G13" s="78">
        <f>КОШ1!G31</f>
        <v>46633.56</v>
      </c>
      <c r="H13" s="78">
        <f>КОШ1!H31</f>
        <v>1917.67</v>
      </c>
      <c r="I13" s="78">
        <f>КОШ1!J31</f>
        <v>6954.81</v>
      </c>
      <c r="J13" s="78">
        <f>КОШ1!K31</f>
        <v>115611.2</v>
      </c>
      <c r="K13" s="78">
        <f>КОШ1!I31</f>
        <v>17426.17</v>
      </c>
      <c r="L13" s="78">
        <f>КОШ1!L31</f>
        <v>589353.8</v>
      </c>
      <c r="M13" s="220">
        <f>КОШ1!M31</f>
        <v>2119607.6799999997</v>
      </c>
    </row>
    <row r="14" spans="1:13" ht="12.75">
      <c r="A14" s="237" t="s">
        <v>53</v>
      </c>
      <c r="B14" s="446">
        <f>кош2!B27</f>
        <v>907222.32</v>
      </c>
      <c r="C14" s="446">
        <f>кош2!C27</f>
        <v>242438.96</v>
      </c>
      <c r="D14" s="78">
        <f>кош2!D27</f>
        <v>50821.89</v>
      </c>
      <c r="E14" s="78">
        <f>кош2!E27</f>
        <v>1247.14</v>
      </c>
      <c r="F14" s="78">
        <f>кош2!F27</f>
        <v>57070.32</v>
      </c>
      <c r="G14" s="78">
        <f>кош2!G27</f>
        <v>55787.409999999996</v>
      </c>
      <c r="H14" s="78">
        <f>кош2!H27</f>
        <v>418.14</v>
      </c>
      <c r="I14" s="78">
        <f>кош2!J27</f>
        <v>14528.41</v>
      </c>
      <c r="J14" s="78">
        <f>кош2!K27</f>
        <v>99030.44</v>
      </c>
      <c r="K14" s="78">
        <f>кош2!I27</f>
        <v>8335</v>
      </c>
      <c r="L14" s="78">
        <f>кош2!L27</f>
        <v>478974.98</v>
      </c>
      <c r="M14" s="220">
        <f>кош2!M27</f>
        <v>1915875.01</v>
      </c>
    </row>
    <row r="15" spans="1:13" ht="12.75">
      <c r="A15" s="236" t="s">
        <v>54</v>
      </c>
      <c r="B15" s="446">
        <f>кош3!B31</f>
        <v>1120643.15</v>
      </c>
      <c r="C15" s="446">
        <f>кош3!C31</f>
        <v>264393.06</v>
      </c>
      <c r="D15" s="78">
        <f>кош3!D31</f>
        <v>44206.01</v>
      </c>
      <c r="E15" s="78">
        <f>кош3!E31</f>
        <v>2945.14</v>
      </c>
      <c r="F15" s="78">
        <f>кош3!F31</f>
        <v>59742.99</v>
      </c>
      <c r="G15" s="78">
        <f>кош3!G31</f>
        <v>89507.29999999999</v>
      </c>
      <c r="H15" s="78">
        <f>кош3!H31</f>
        <v>418.14</v>
      </c>
      <c r="I15" s="78">
        <f>кош3!J31</f>
        <v>22283.920000000002</v>
      </c>
      <c r="J15" s="78">
        <f>кош3!K31</f>
        <v>180633.44</v>
      </c>
      <c r="K15" s="78">
        <f>кош3!I31</f>
        <v>35297.78</v>
      </c>
      <c r="L15" s="78">
        <f>кош3!L31</f>
        <v>563330.05</v>
      </c>
      <c r="M15" s="220">
        <f>кош3!M31</f>
        <v>2383400.98</v>
      </c>
    </row>
    <row r="16" spans="1:13" ht="14.25" customHeight="1">
      <c r="A16" s="237" t="s">
        <v>55</v>
      </c>
      <c r="B16" s="446">
        <f>Кош4!B27</f>
        <v>1100892.29</v>
      </c>
      <c r="C16" s="446">
        <f>Кош4!C27</f>
        <v>269884.45</v>
      </c>
      <c r="D16" s="423">
        <f>Кош4!D27</f>
        <v>51702.89</v>
      </c>
      <c r="E16" s="78">
        <f>Кош4!E27</f>
        <v>2747.14</v>
      </c>
      <c r="F16" s="78">
        <f>Кош4!F27</f>
        <v>59898.229999999996</v>
      </c>
      <c r="G16" s="78">
        <f>Кош4!G27</f>
        <v>74460.38</v>
      </c>
      <c r="H16" s="78">
        <f>Кош4!H27</f>
        <v>418.14</v>
      </c>
      <c r="I16" s="78">
        <f>Кош4!J27</f>
        <v>9154.99</v>
      </c>
      <c r="J16" s="78">
        <f>Кош4!K27</f>
        <v>126696.44</v>
      </c>
      <c r="K16" s="78">
        <f>Кош4!I27</f>
        <v>15907.23</v>
      </c>
      <c r="L16" s="78">
        <f>Кош4!L27</f>
        <v>786570.34</v>
      </c>
      <c r="M16" s="220">
        <f>Кош4!M27</f>
        <v>2498332.5199999996</v>
      </c>
    </row>
    <row r="17" spans="1:13" ht="12.75">
      <c r="A17" s="236" t="s">
        <v>56</v>
      </c>
      <c r="B17" s="446">
        <f>кош5!B32</f>
        <v>546425.57</v>
      </c>
      <c r="C17" s="446">
        <f>кош5!C32</f>
        <v>138966.53</v>
      </c>
      <c r="D17" s="423">
        <f>кош5!D32</f>
        <v>16088.47</v>
      </c>
      <c r="E17" s="78">
        <f>кош5!E32</f>
        <v>1247.14</v>
      </c>
      <c r="F17" s="78">
        <f>кош5!F32</f>
        <v>51356.43</v>
      </c>
      <c r="G17" s="78">
        <f>кош5!G32</f>
        <v>23775.92</v>
      </c>
      <c r="H17" s="78">
        <f>Кош4!H27</f>
        <v>418.14</v>
      </c>
      <c r="I17" s="78">
        <f>кош5!J32</f>
        <v>5191.9</v>
      </c>
      <c r="J17" s="78">
        <f>кош5!K32</f>
        <v>66092.98</v>
      </c>
      <c r="K17" s="78">
        <f>кош5!I32</f>
        <v>7606</v>
      </c>
      <c r="L17" s="78">
        <f>кош5!L32</f>
        <v>371707.04000000004</v>
      </c>
      <c r="M17" s="220">
        <f>кош5!M32</f>
        <v>1228876.12</v>
      </c>
    </row>
    <row r="18" spans="1:13" ht="12.75">
      <c r="A18" s="236" t="s">
        <v>57</v>
      </c>
      <c r="B18" s="446">
        <f>кош6!B28</f>
        <v>375467.6</v>
      </c>
      <c r="C18" s="446">
        <f>кош6!C28</f>
        <v>98616.35</v>
      </c>
      <c r="D18" s="423">
        <f>кош6!D28</f>
        <v>16241.96</v>
      </c>
      <c r="E18" s="78">
        <f>кош6!E28</f>
        <v>1247.14</v>
      </c>
      <c r="F18" s="78">
        <f>кош6!F28</f>
        <v>50837.25</v>
      </c>
      <c r="G18" s="78">
        <f>кош6!G28</f>
        <v>17801.82</v>
      </c>
      <c r="H18" s="78">
        <f>кош6!H28</f>
        <v>588.6</v>
      </c>
      <c r="I18" s="78">
        <f>кош6!J28</f>
        <v>0</v>
      </c>
      <c r="J18" s="78">
        <f>кош6!K28</f>
        <v>36312.54</v>
      </c>
      <c r="K18" s="78">
        <f>кош6!I28</f>
        <v>7531.21</v>
      </c>
      <c r="L18" s="78">
        <f>кош6!L28</f>
        <v>348905.33999999997</v>
      </c>
      <c r="M18" s="220">
        <f>кош6!M28</f>
        <v>953549.81</v>
      </c>
    </row>
    <row r="19" spans="1:13" ht="12.75">
      <c r="A19" s="255" t="s">
        <v>60</v>
      </c>
      <c r="B19" s="446">
        <f>Шевчен1!B31</f>
        <v>999163.9600000001</v>
      </c>
      <c r="C19" s="446">
        <f>Шевчен1!C31</f>
        <v>232587.04</v>
      </c>
      <c r="D19" s="423">
        <f>Шевчен1!D31</f>
        <v>39218.79</v>
      </c>
      <c r="E19" s="78">
        <f>Шевчен1!E31</f>
        <v>2307.93</v>
      </c>
      <c r="F19" s="78">
        <f>Шевчен1!F31</f>
        <v>63805.35</v>
      </c>
      <c r="G19" s="78">
        <f>Шевчен1!G31</f>
        <v>119290.67</v>
      </c>
      <c r="H19" s="78">
        <f>Шевчен1!H31</f>
        <v>418.14</v>
      </c>
      <c r="I19" s="78">
        <f>Шевчен1!J31</f>
        <v>0</v>
      </c>
      <c r="J19" s="78">
        <f>Шевчен1!K31</f>
        <v>83921.53</v>
      </c>
      <c r="K19" s="78">
        <f>Шевчен1!I31</f>
        <v>16126.25</v>
      </c>
      <c r="L19" s="78">
        <f>Шевчен1!L31</f>
        <v>564128.09</v>
      </c>
      <c r="M19" s="220">
        <f>Шевчен1!M31</f>
        <v>2120967.75</v>
      </c>
    </row>
    <row r="20" spans="1:13" ht="12.75">
      <c r="A20" s="255" t="s">
        <v>61</v>
      </c>
      <c r="B20" s="446">
        <f>шевч2!B30</f>
        <v>891290.1</v>
      </c>
      <c r="C20" s="446">
        <f>шевч2!C30</f>
        <v>248686.79</v>
      </c>
      <c r="D20" s="423">
        <f>шевч2!D30</f>
        <v>22977.59</v>
      </c>
      <c r="E20" s="78">
        <f>шевч2!E30</f>
        <v>1247.14</v>
      </c>
      <c r="F20" s="78">
        <f>шевч2!F30</f>
        <v>63805.34</v>
      </c>
      <c r="G20" s="78">
        <f>шевч2!G30</f>
        <v>8782.69</v>
      </c>
      <c r="H20" s="78">
        <f>шевч2!I30</f>
        <v>418.14</v>
      </c>
      <c r="I20" s="78">
        <f>шевч2!J30</f>
        <v>0</v>
      </c>
      <c r="J20" s="78">
        <f>шевч2!K30</f>
        <v>94340.62999999999</v>
      </c>
      <c r="K20" s="78">
        <f>шевч2!H30</f>
        <v>19735.61</v>
      </c>
      <c r="L20" s="78">
        <f>шевч2!M30</f>
        <v>679548.84</v>
      </c>
      <c r="M20" s="220">
        <f>шевч2!O30</f>
        <v>2030832.8699999999</v>
      </c>
    </row>
    <row r="21" spans="1:13" ht="12.75">
      <c r="A21" s="237" t="s">
        <v>58</v>
      </c>
      <c r="B21" s="446">
        <f>Дмитрів!B29</f>
        <v>946550.04</v>
      </c>
      <c r="C21" s="446">
        <f>Дмитрів!C29</f>
        <v>199599.65</v>
      </c>
      <c r="D21" s="423">
        <f>Дмитрів!D29</f>
        <v>60111.719999999994</v>
      </c>
      <c r="E21" s="78">
        <f>Дмитрів!E29</f>
        <v>2447.02</v>
      </c>
      <c r="F21" s="78">
        <f>Дмитрів!F29</f>
        <v>59742.99</v>
      </c>
      <c r="G21" s="78">
        <f>Дмитрів!G29</f>
        <v>100415.70999999999</v>
      </c>
      <c r="H21" s="78">
        <f>Дмитрів!H29</f>
        <v>418.14</v>
      </c>
      <c r="I21" s="78">
        <f>Дмитрів!J29</f>
        <v>0</v>
      </c>
      <c r="J21" s="78">
        <f>Дмитрів!K29</f>
        <v>101443.72</v>
      </c>
      <c r="K21" s="78">
        <f>Дмитрів!I29</f>
        <v>23369</v>
      </c>
      <c r="L21" s="78">
        <f>Дмитрів!M29</f>
        <v>405262.9</v>
      </c>
      <c r="M21" s="220">
        <f>Дмитрів!O29</f>
        <v>1899360.8900000001</v>
      </c>
    </row>
    <row r="22" spans="1:13" ht="12.75">
      <c r="A22" s="236" t="s">
        <v>76</v>
      </c>
      <c r="B22" s="446">
        <f>Новоселівка!B32</f>
        <v>631093.63</v>
      </c>
      <c r="C22" s="446">
        <f>Новоселівка!C32</f>
        <v>133651.11000000002</v>
      </c>
      <c r="D22" s="423">
        <f>Новоселівка!D32</f>
        <v>13484</v>
      </c>
      <c r="E22" s="78">
        <f>Новоселівка!E32</f>
        <v>1906.14</v>
      </c>
      <c r="F22" s="78">
        <f>Новоселівка!F32</f>
        <v>59742.99</v>
      </c>
      <c r="G22" s="78">
        <f>Новоселівка!G32</f>
        <v>4633.5</v>
      </c>
      <c r="H22" s="78">
        <f>Новоселівка!H32</f>
        <v>418.14</v>
      </c>
      <c r="I22" s="78">
        <f>Новоселівка!J32</f>
        <v>3750</v>
      </c>
      <c r="J22" s="78">
        <f>Новоселівка!K32</f>
        <v>46751.28</v>
      </c>
      <c r="K22" s="78">
        <f>Новоселівка!I32</f>
        <v>5289</v>
      </c>
      <c r="L22" s="78">
        <f>Новоселівка!L32</f>
        <v>286706.33</v>
      </c>
      <c r="M22" s="220">
        <f>Новоселівка!M32</f>
        <v>1187426.1199999999</v>
      </c>
    </row>
    <row r="23" spans="1:13" ht="12.75">
      <c r="A23" s="236" t="s">
        <v>59</v>
      </c>
      <c r="B23" s="446">
        <f>Примор!B29</f>
        <v>701512.0900000001</v>
      </c>
      <c r="C23" s="446">
        <f>Примор!C29</f>
        <v>158363.77</v>
      </c>
      <c r="D23" s="423">
        <f>Примор!D29</f>
        <v>33336</v>
      </c>
      <c r="E23" s="78">
        <f>Примор!E29</f>
        <v>1702.83</v>
      </c>
      <c r="F23" s="78">
        <f>Примор!F29</f>
        <v>59742.99</v>
      </c>
      <c r="G23" s="78">
        <f>Примор!G29</f>
        <v>35748.17</v>
      </c>
      <c r="H23" s="78">
        <f>Примор!H29</f>
        <v>418.14</v>
      </c>
      <c r="I23" s="78">
        <f>Примор!J29</f>
        <v>1424</v>
      </c>
      <c r="J23" s="78">
        <f>Примор!K29</f>
        <v>68358.53</v>
      </c>
      <c r="K23" s="78">
        <f>Примор!I29</f>
        <v>10453</v>
      </c>
      <c r="L23" s="78">
        <f>Примор!L29</f>
        <v>380920.72</v>
      </c>
      <c r="M23" s="220">
        <f>Примор!M29</f>
        <v>1451980.2399999998</v>
      </c>
    </row>
    <row r="24" spans="1:13" ht="12.75">
      <c r="A24" s="236" t="s">
        <v>25</v>
      </c>
      <c r="B24" s="446">
        <f>'ст троян'!B30</f>
        <v>670813.75</v>
      </c>
      <c r="C24" s="446">
        <f>'ст троян'!C30</f>
        <v>181026.85</v>
      </c>
      <c r="D24" s="423">
        <f>'ст троян'!D30</f>
        <v>19127.36</v>
      </c>
      <c r="E24" s="78">
        <f>'ст троян'!E30</f>
        <v>1436.34</v>
      </c>
      <c r="F24" s="78">
        <f>'ст троян'!F30</f>
        <v>57991.42</v>
      </c>
      <c r="G24" s="78">
        <f>'ст троян'!G30</f>
        <v>13123.16</v>
      </c>
      <c r="H24" s="78">
        <f>'ст троян'!H30</f>
        <v>0</v>
      </c>
      <c r="I24" s="78">
        <f>'ст троян'!J30</f>
        <v>0</v>
      </c>
      <c r="J24" s="78">
        <f>'ст троян'!K30</f>
        <v>66794.64</v>
      </c>
      <c r="K24" s="78">
        <f>'ст троян'!I30</f>
        <v>8372</v>
      </c>
      <c r="L24" s="78">
        <f>'ст троян'!L30</f>
        <v>288515.65</v>
      </c>
      <c r="M24" s="220">
        <f>'ст троян'!M30</f>
        <v>1307201.17</v>
      </c>
    </row>
    <row r="25" spans="1:13" ht="12.75">
      <c r="A25" s="237" t="s">
        <v>24</v>
      </c>
      <c r="B25" s="446">
        <f>приозер!B27</f>
        <v>682932.47</v>
      </c>
      <c r="C25" s="446">
        <f>приозер!C27</f>
        <v>181887.57</v>
      </c>
      <c r="D25" s="423">
        <f>приозер!D27</f>
        <v>14501.2</v>
      </c>
      <c r="E25" s="78">
        <f>приозер!E27</f>
        <v>1588.14</v>
      </c>
      <c r="F25" s="78">
        <f>приозер!F27</f>
        <v>59742.99</v>
      </c>
      <c r="G25" s="78">
        <f>приозер!G27</f>
        <v>28285.47</v>
      </c>
      <c r="H25" s="78">
        <f>приозер!H27</f>
        <v>0</v>
      </c>
      <c r="I25" s="78">
        <f>приозер!J27</f>
        <v>0</v>
      </c>
      <c r="J25" s="78">
        <f>приозер!K27</f>
        <v>57228.43</v>
      </c>
      <c r="K25" s="78">
        <f>приозер!I27</f>
        <v>11931</v>
      </c>
      <c r="L25" s="78">
        <f>приозер!L27</f>
        <v>305365.43</v>
      </c>
      <c r="M25" s="220">
        <f>приозер!M27</f>
        <v>1343462.7</v>
      </c>
    </row>
    <row r="26" spans="1:13" ht="12.75">
      <c r="A26" s="236" t="s">
        <v>26</v>
      </c>
      <c r="B26" s="447">
        <f>Трудов!B30</f>
        <v>817838.74</v>
      </c>
      <c r="C26" s="446">
        <f>Трудов!C30</f>
        <v>183341.01</v>
      </c>
      <c r="D26" s="423">
        <f>Трудов!D30</f>
        <v>29638.6</v>
      </c>
      <c r="E26" s="78">
        <f>Трудов!E30</f>
        <v>1247.14</v>
      </c>
      <c r="F26" s="78">
        <f>Трудов!F30</f>
        <v>51932.64</v>
      </c>
      <c r="G26" s="78">
        <f>Трудов!G30</f>
        <v>15618.210000000001</v>
      </c>
      <c r="H26" s="78">
        <f>Трудов!H30</f>
        <v>0</v>
      </c>
      <c r="I26" s="78">
        <f>Трудов!J30</f>
        <v>0</v>
      </c>
      <c r="J26" s="78">
        <f>Трудов!K30</f>
        <v>89979.44</v>
      </c>
      <c r="K26" s="78">
        <f>Трудов!I30</f>
        <v>10536</v>
      </c>
      <c r="L26" s="78">
        <f>Трудов!L30</f>
        <v>415680.25</v>
      </c>
      <c r="M26" s="220">
        <f>Трудов!M30</f>
        <v>1615812.03</v>
      </c>
    </row>
    <row r="27" spans="1:13" ht="12.75">
      <c r="A27" s="236" t="s">
        <v>78</v>
      </c>
      <c r="B27" s="446">
        <f>Фурман!B28</f>
        <v>576970.5</v>
      </c>
      <c r="C27" s="446">
        <f>Фурман!C28</f>
        <v>140476.99</v>
      </c>
      <c r="D27" s="423">
        <f>Фурман!D28</f>
        <v>35879</v>
      </c>
      <c r="E27" s="78">
        <f>Фурман!E28</f>
        <v>1733.14</v>
      </c>
      <c r="F27" s="78">
        <f>Фурман!F28</f>
        <v>52812.64</v>
      </c>
      <c r="G27" s="78">
        <f>Фурман!G28</f>
        <v>7504.0199999999995</v>
      </c>
      <c r="H27" s="78">
        <f>Фурман!H28</f>
        <v>0</v>
      </c>
      <c r="I27" s="78">
        <f>Фурман!J28</f>
        <v>0</v>
      </c>
      <c r="J27" s="78">
        <f>Фурман!K28</f>
        <v>45313.22</v>
      </c>
      <c r="K27" s="78">
        <f>Фурман!I28</f>
        <v>10056</v>
      </c>
      <c r="L27" s="78">
        <f>Фурман!L28</f>
        <v>285022</v>
      </c>
      <c r="M27" s="220">
        <f>Фурман!M28</f>
        <v>1155767.51</v>
      </c>
    </row>
    <row r="28" spans="1:13" ht="12.75">
      <c r="A28" s="237" t="s">
        <v>29</v>
      </c>
      <c r="B28" s="446">
        <f>василів!B28</f>
        <v>518397.34</v>
      </c>
      <c r="C28" s="446">
        <f>василів!C28</f>
        <v>126532.58</v>
      </c>
      <c r="D28" s="423">
        <f>василів!D28</f>
        <v>9688.12</v>
      </c>
      <c r="E28" s="78">
        <f>василів!E28</f>
        <v>1247.14</v>
      </c>
      <c r="F28" s="78">
        <f>василів!F28</f>
        <v>51356.41</v>
      </c>
      <c r="G28" s="78">
        <f>василів!G28</f>
        <v>8322.71</v>
      </c>
      <c r="H28" s="78">
        <f>василів!H28</f>
        <v>0</v>
      </c>
      <c r="I28" s="78">
        <f>василів!J28</f>
        <v>0</v>
      </c>
      <c r="J28" s="78">
        <f>василів!K28</f>
        <v>47479.84</v>
      </c>
      <c r="K28" s="78">
        <f>василів!I28</f>
        <v>5936</v>
      </c>
      <c r="L28" s="78">
        <f>василів!L28</f>
        <v>299441.47</v>
      </c>
      <c r="M28" s="220">
        <f>василів!M28</f>
        <v>1068401.6099999999</v>
      </c>
    </row>
    <row r="29" spans="1:13" ht="12.75">
      <c r="A29" s="236" t="s">
        <v>30</v>
      </c>
      <c r="B29" s="446">
        <f>ліски!B30</f>
        <v>795191.1</v>
      </c>
      <c r="C29" s="446">
        <f>ліски!C30</f>
        <v>189886.44</v>
      </c>
      <c r="D29" s="423">
        <f>ліски!D30</f>
        <v>54375.76</v>
      </c>
      <c r="E29" s="78">
        <f>ліски!E30</f>
        <v>1775.14</v>
      </c>
      <c r="F29" s="78">
        <f>ліски!F30</f>
        <v>59394.67</v>
      </c>
      <c r="G29" s="78">
        <f>ліски!G30</f>
        <v>35227.69</v>
      </c>
      <c r="H29" s="78">
        <f>ліски!H30</f>
        <v>0</v>
      </c>
      <c r="I29" s="78">
        <f>ліски!J30</f>
        <v>1450</v>
      </c>
      <c r="J29" s="78">
        <f>ліски!K30</f>
        <v>102720.42</v>
      </c>
      <c r="K29" s="78">
        <f>ліски!I30</f>
        <v>9949.4</v>
      </c>
      <c r="L29" s="78">
        <f>ліски!L30</f>
        <v>479106.33999999997</v>
      </c>
      <c r="M29" s="220">
        <f>ліски!M30</f>
        <v>1729076.9600000002</v>
      </c>
    </row>
    <row r="30" spans="1:13" ht="12.75">
      <c r="A30" s="236" t="s">
        <v>63</v>
      </c>
      <c r="B30" s="446">
        <f>'Чер.яр'!B25</f>
        <v>435428.61</v>
      </c>
      <c r="C30" s="446">
        <f>'Чер.яр'!C25</f>
        <v>119343.85</v>
      </c>
      <c r="D30" s="78">
        <f>'Чер.яр'!D25</f>
        <v>7287.96</v>
      </c>
      <c r="E30" s="78">
        <f>'Чер.яр'!E25</f>
        <v>1247.14</v>
      </c>
      <c r="F30" s="78">
        <f>'Чер.яр'!F25</f>
        <v>51356.41</v>
      </c>
      <c r="G30" s="78">
        <f>'Чер.яр'!G25</f>
        <v>9492.91</v>
      </c>
      <c r="H30" s="78">
        <f>'Чер.яр'!H25</f>
        <v>0</v>
      </c>
      <c r="I30" s="78">
        <f>'Чер.яр'!L25</f>
        <v>0</v>
      </c>
      <c r="J30" s="78">
        <f>'Чер.яр'!M25</f>
        <v>55502.24</v>
      </c>
      <c r="K30" s="78">
        <f>'Чер.яр'!K25</f>
        <v>15991</v>
      </c>
      <c r="L30" s="78">
        <f>'Чер.яр'!O25</f>
        <v>311441.77999999997</v>
      </c>
      <c r="M30" s="220">
        <f>'Чер.яр'!Q25</f>
        <v>1007091.8999999999</v>
      </c>
    </row>
    <row r="31" spans="1:13" ht="12.75">
      <c r="A31" s="236" t="s">
        <v>95</v>
      </c>
      <c r="B31" s="449">
        <f>'зв.070201 (с нач.года) '!B24</f>
        <v>1740634.35</v>
      </c>
      <c r="C31" s="449">
        <f>'зв.070201 (с нач.года) '!C24</f>
        <v>393584.26</v>
      </c>
      <c r="D31" s="78"/>
      <c r="E31" s="78">
        <f>'зв.070201 (сади)'!E21</f>
        <v>0</v>
      </c>
      <c r="F31" s="78">
        <f>'зв.070201 (с нач.года) '!F24</f>
        <v>21685.28</v>
      </c>
      <c r="G31" s="78">
        <f>'зв.070201 (сади)'!G21</f>
        <v>0</v>
      </c>
      <c r="H31" s="78">
        <f>'зв.070201 (сади)'!H21</f>
        <v>0</v>
      </c>
      <c r="I31" s="78">
        <f>'зв.070201 (сади)'!L21</f>
        <v>0</v>
      </c>
      <c r="J31" s="78">
        <f>'зв.070201 (сади)'!M21</f>
        <v>0</v>
      </c>
      <c r="K31" s="78">
        <f>'зв.070201 (сади)'!N21</f>
        <v>0</v>
      </c>
      <c r="L31" s="78">
        <f>'зв.070201 (с нач.года) '!O24</f>
        <v>5100</v>
      </c>
      <c r="M31" s="220">
        <f>SUM(B31:L31)</f>
        <v>2161003.89</v>
      </c>
    </row>
    <row r="32" spans="1:13" ht="12.75">
      <c r="A32" s="236" t="s">
        <v>162</v>
      </c>
      <c r="B32" s="449">
        <f>'зведена школи (с нач.года) '!B37</f>
        <v>61724606.02</v>
      </c>
      <c r="C32" s="449">
        <f>'зведена школи (с нач.года) '!C37</f>
        <v>13531669.64</v>
      </c>
      <c r="D32" s="78">
        <f>'зведена школи (с нач.года) '!D37</f>
        <v>23000</v>
      </c>
      <c r="E32" s="78">
        <f>'зведена школи (суб)'!E37</f>
        <v>0</v>
      </c>
      <c r="F32" s="78">
        <f>'зведена школи (суб)'!F37</f>
        <v>0</v>
      </c>
      <c r="G32" s="78">
        <f>'зведена школи (с нач.года) '!G37</f>
        <v>92000</v>
      </c>
      <c r="H32" s="78">
        <f>'зведена школи (суб)'!H37</f>
        <v>0</v>
      </c>
      <c r="I32" s="78">
        <f>'зведена школи (суб)'!I37</f>
        <v>0</v>
      </c>
      <c r="J32" s="78">
        <f>'зведена школи (суб)'!J37</f>
        <v>0</v>
      </c>
      <c r="K32" s="78">
        <f>'зведена школи (суб)'!K37</f>
        <v>0</v>
      </c>
      <c r="L32" s="78">
        <f>'зведена школи (суб)'!L37</f>
        <v>0</v>
      </c>
      <c r="M32" s="240">
        <f>'зведена школи (с нач.года) '!M37</f>
        <v>75371275.65999998</v>
      </c>
    </row>
    <row r="33" spans="1:13" ht="12.75">
      <c r="A33" s="236" t="s">
        <v>77</v>
      </c>
      <c r="B33" s="78">
        <f>'Вил зош1'!B29</f>
        <v>452336.83</v>
      </c>
      <c r="C33" s="78">
        <f>'Вил зош1'!C29</f>
        <v>118422.62</v>
      </c>
      <c r="D33" s="78">
        <f>'Вил зош1'!D29</f>
        <v>539.76</v>
      </c>
      <c r="E33" s="78">
        <f>'Вил зош1'!E29</f>
        <v>1732.64</v>
      </c>
      <c r="F33" s="78">
        <f>'Вил зош1'!F29</f>
        <v>66122.65</v>
      </c>
      <c r="G33" s="84">
        <f>'Вил зош1'!G29</f>
        <v>9344.7</v>
      </c>
      <c r="H33" s="78">
        <f>'Вил зош1'!H29</f>
        <v>0</v>
      </c>
      <c r="I33" s="78">
        <f>'Вил зош1'!J29</f>
        <v>2764.2</v>
      </c>
      <c r="J33" s="78">
        <f>'Вил зош1'!K29</f>
        <v>78364.6</v>
      </c>
      <c r="K33" s="78">
        <f>'Вил зош1'!I29</f>
        <v>14793.24</v>
      </c>
      <c r="L33" s="78">
        <f>'Вил зош1'!L29</f>
        <v>272177.28</v>
      </c>
      <c r="M33" s="240">
        <f>'Вил зош1'!M29</f>
        <v>1016598.5199999999</v>
      </c>
    </row>
    <row r="34" spans="1:13" ht="12.75">
      <c r="A34" s="236" t="s">
        <v>51</v>
      </c>
      <c r="B34" s="78">
        <f>'Вил.зош2'!B28</f>
        <v>524353.41</v>
      </c>
      <c r="C34" s="78">
        <f>'Вил.зош2'!C28</f>
        <v>128277.26</v>
      </c>
      <c r="D34" s="78">
        <f>'Вил.зош2'!D28</f>
        <v>21900</v>
      </c>
      <c r="E34" s="78">
        <f>'Вил.зош2'!E28</f>
        <v>1732.64</v>
      </c>
      <c r="F34" s="78">
        <f>'Вил.зош2'!F28</f>
        <v>66122.64</v>
      </c>
      <c r="G34" s="78">
        <f>'Вил.зош2'!G28</f>
        <v>5311.94</v>
      </c>
      <c r="H34" s="78">
        <f>'Вил.зош2'!H28</f>
        <v>0</v>
      </c>
      <c r="I34" s="78">
        <f>'Вил.зош2'!J28</f>
        <v>3541.32</v>
      </c>
      <c r="J34" s="423">
        <f>'Вил.зош2'!K28</f>
        <v>129885.26</v>
      </c>
      <c r="K34" s="78">
        <f>'Вил.зош2'!I28</f>
        <v>16270.26</v>
      </c>
      <c r="L34" s="78">
        <f>'Вил.зош2'!M28</f>
        <v>255452.28</v>
      </c>
      <c r="M34" s="220">
        <f>'Вил.зош2'!N28</f>
        <v>1152847.01</v>
      </c>
    </row>
    <row r="35" spans="1:13" ht="12.75">
      <c r="A35" s="237" t="s">
        <v>21</v>
      </c>
      <c r="B35" s="423">
        <f>Мирне!B30</f>
        <v>342179.66</v>
      </c>
      <c r="C35" s="423">
        <f>Мирне!C30</f>
        <v>79647.36</v>
      </c>
      <c r="D35" s="423">
        <f>Мирне!D30</f>
        <v>95.04</v>
      </c>
      <c r="E35" s="78">
        <f>Мирне!E30</f>
        <v>0</v>
      </c>
      <c r="F35" s="78">
        <f>Мирне!F30</f>
        <v>55751.63</v>
      </c>
      <c r="G35" s="78">
        <f>Мирне!G30</f>
        <v>2660.82</v>
      </c>
      <c r="H35" s="78">
        <f>Мирне!H30</f>
        <v>0</v>
      </c>
      <c r="I35" s="78"/>
      <c r="J35" s="78">
        <f>Мирне!J30</f>
        <v>40468.56</v>
      </c>
      <c r="K35" s="78">
        <f>Мирне!I30</f>
        <v>5036.67</v>
      </c>
      <c r="L35" s="78">
        <f>Мирне!K30</f>
        <v>240123.61</v>
      </c>
      <c r="M35" s="220">
        <f>Мирне!L30</f>
        <v>765963.35</v>
      </c>
    </row>
    <row r="36" spans="1:13" ht="12.75">
      <c r="A36" s="236" t="s">
        <v>20</v>
      </c>
      <c r="B36" s="423">
        <f>Десантне!B29</f>
        <v>383050.16</v>
      </c>
      <c r="C36" s="423">
        <f>Десантне!C29</f>
        <v>101644.36</v>
      </c>
      <c r="D36" s="423">
        <f>Десантне!D29</f>
        <v>116.64</v>
      </c>
      <c r="E36" s="78">
        <f>Десантне!E29</f>
        <v>176</v>
      </c>
      <c r="F36" s="78">
        <f>Десантне!F29</f>
        <v>55751.63</v>
      </c>
      <c r="G36" s="78">
        <f>Десантне!G29</f>
        <v>42568.5</v>
      </c>
      <c r="H36" s="78">
        <f>Десантне!H29</f>
        <v>0</v>
      </c>
      <c r="I36" s="78">
        <f>Десантне!J29</f>
        <v>0</v>
      </c>
      <c r="J36" s="78">
        <f>Десантне!K29</f>
        <v>46949.05</v>
      </c>
      <c r="K36" s="78">
        <f>Десантне!I29</f>
        <v>6917.25</v>
      </c>
      <c r="L36" s="78">
        <f>Десантне!L29</f>
        <v>170272.8</v>
      </c>
      <c r="M36" s="220">
        <f>Десантне!M29</f>
        <v>807446.3899999999</v>
      </c>
    </row>
    <row r="37" spans="1:13" ht="13.5" thickBot="1">
      <c r="A37" s="236" t="s">
        <v>62</v>
      </c>
      <c r="B37" s="423">
        <f>'Н.никол'!B29</f>
        <v>245202.07</v>
      </c>
      <c r="C37" s="423">
        <f>'Н.никол'!C29</f>
        <v>59975.56</v>
      </c>
      <c r="D37" s="78">
        <f>'Н.никол'!D29</f>
        <v>25.92</v>
      </c>
      <c r="E37" s="78">
        <f>'Н.никол'!E29</f>
        <v>0</v>
      </c>
      <c r="F37" s="78">
        <f>'Н.никол'!F29</f>
        <v>46041.91</v>
      </c>
      <c r="G37" s="78">
        <f>'Н.никол'!G29</f>
        <v>3009.3</v>
      </c>
      <c r="H37" s="78">
        <f>'Н.никол'!H29</f>
        <v>0</v>
      </c>
      <c r="I37" s="78">
        <f>'Н.никол'!L29</f>
        <v>0</v>
      </c>
      <c r="J37" s="451">
        <f>'Н.никол'!M29</f>
        <v>41464.86</v>
      </c>
      <c r="K37" s="452">
        <f>'Н.никол'!K29</f>
        <v>6824.67</v>
      </c>
      <c r="L37" s="78">
        <f>'Н.никол'!O29</f>
        <v>150690.83</v>
      </c>
      <c r="M37" s="220">
        <f>'Н.никол'!Q29</f>
        <v>553235.1199999999</v>
      </c>
    </row>
    <row r="38" spans="1:13" ht="13.5" thickBot="1">
      <c r="A38" s="236" t="s">
        <v>228</v>
      </c>
      <c r="B38" s="453">
        <f>'н.ник (сад)'!B25</f>
        <v>160741.91</v>
      </c>
      <c r="C38" s="453">
        <f>'н.ник (сад)'!C25</f>
        <v>36592.03</v>
      </c>
      <c r="D38" s="396"/>
      <c r="E38" s="396"/>
      <c r="F38" s="396"/>
      <c r="G38" s="396"/>
      <c r="H38" s="396"/>
      <c r="I38" s="396"/>
      <c r="J38" s="454"/>
      <c r="K38" s="455"/>
      <c r="L38" s="396"/>
      <c r="M38" s="224">
        <f>'н.ник (сад)'!Q25</f>
        <v>197333.94</v>
      </c>
    </row>
    <row r="39" spans="1:13" s="293" customFormat="1" ht="15.75" thickBot="1">
      <c r="A39" s="198" t="s">
        <v>81</v>
      </c>
      <c r="B39" s="199">
        <f aca="true" t="shared" si="0" ref="B39:M39">SUM(B13:B34)</f>
        <v>78142534.02</v>
      </c>
      <c r="C39" s="199">
        <f t="shared" si="0"/>
        <v>17525106.92</v>
      </c>
      <c r="D39" s="199">
        <f t="shared" si="0"/>
        <v>617824.9699999999</v>
      </c>
      <c r="E39" s="199">
        <f t="shared" si="0"/>
        <v>34815.409999999996</v>
      </c>
      <c r="F39" s="199">
        <f t="shared" si="0"/>
        <v>1184003.73</v>
      </c>
      <c r="G39" s="199">
        <f t="shared" si="0"/>
        <v>801067.9399999998</v>
      </c>
      <c r="H39" s="199">
        <f t="shared" si="0"/>
        <v>6269.530000000002</v>
      </c>
      <c r="I39" s="199">
        <f t="shared" si="0"/>
        <v>71043.55</v>
      </c>
      <c r="J39" s="199">
        <f t="shared" si="0"/>
        <v>1692460.82</v>
      </c>
      <c r="K39" s="199">
        <f t="shared" si="0"/>
        <v>270911.14999999997</v>
      </c>
      <c r="L39" s="199">
        <f t="shared" si="0"/>
        <v>8372710.91</v>
      </c>
      <c r="M39" s="199">
        <f t="shared" si="0"/>
        <v>108718748.94999999</v>
      </c>
    </row>
    <row r="40" spans="1:13" ht="12.75">
      <c r="A40" s="101"/>
      <c r="B40" s="10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103"/>
    </row>
    <row r="41" spans="1:13" ht="13.5" thickBot="1">
      <c r="A41" s="97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1:13" ht="13.5" thickBot="1">
      <c r="A42" s="124" t="s">
        <v>11</v>
      </c>
      <c r="B42" s="125">
        <f aca="true" t="shared" si="1" ref="B42:M42">B12+B39</f>
        <v>78142534.02</v>
      </c>
      <c r="C42" s="125">
        <f t="shared" si="1"/>
        <v>17525106.92</v>
      </c>
      <c r="D42" s="125">
        <f t="shared" si="1"/>
        <v>617824.9699999999</v>
      </c>
      <c r="E42" s="125">
        <f t="shared" si="1"/>
        <v>34815.409999999996</v>
      </c>
      <c r="F42" s="125">
        <f t="shared" si="1"/>
        <v>1184003.73</v>
      </c>
      <c r="G42" s="125">
        <f t="shared" si="1"/>
        <v>801067.9399999998</v>
      </c>
      <c r="H42" s="125">
        <f t="shared" si="1"/>
        <v>6269.530000000002</v>
      </c>
      <c r="I42" s="125">
        <f t="shared" si="1"/>
        <v>71043.55</v>
      </c>
      <c r="J42" s="125">
        <f t="shared" si="1"/>
        <v>1692460.82</v>
      </c>
      <c r="K42" s="125">
        <f t="shared" si="1"/>
        <v>270911.14999999997</v>
      </c>
      <c r="L42" s="125">
        <f t="shared" si="1"/>
        <v>8372710.91</v>
      </c>
      <c r="M42" s="126">
        <f t="shared" si="1"/>
        <v>108718748.94999999</v>
      </c>
    </row>
    <row r="43" spans="1:13" ht="12.75">
      <c r="A43" s="101"/>
      <c r="B43" s="10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103"/>
    </row>
    <row r="44" spans="1:13" ht="12.75">
      <c r="A44" s="77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1"/>
    </row>
    <row r="45" spans="1:13" ht="14.25">
      <c r="A45" s="62" t="s">
        <v>79</v>
      </c>
      <c r="B45" s="335">
        <v>65816768.52</v>
      </c>
      <c r="C45" s="334">
        <v>14791275.65</v>
      </c>
      <c r="D45" s="334">
        <v>422083.29</v>
      </c>
      <c r="E45" s="334">
        <v>33977.41</v>
      </c>
      <c r="F45" s="334">
        <v>1006252.23</v>
      </c>
      <c r="G45" s="334">
        <v>696016.01</v>
      </c>
      <c r="H45" s="336">
        <v>1499.53</v>
      </c>
      <c r="I45" s="335">
        <v>57116.05</v>
      </c>
      <c r="J45" s="335">
        <v>1449750.48</v>
      </c>
      <c r="K45" s="334">
        <v>193343.46</v>
      </c>
      <c r="L45" s="335">
        <v>4319603.75</v>
      </c>
      <c r="M45" s="221">
        <f>SUM(B45:L45)</f>
        <v>88787686.38000001</v>
      </c>
    </row>
    <row r="46" spans="1:13" ht="15">
      <c r="A46" s="25"/>
      <c r="B46" s="26"/>
      <c r="C46" s="26"/>
      <c r="D46" s="27"/>
      <c r="E46" s="26"/>
      <c r="F46" s="26"/>
      <c r="G46" s="26"/>
      <c r="H46" s="26"/>
      <c r="I46" s="26"/>
      <c r="J46" s="26"/>
      <c r="K46" s="26"/>
      <c r="L46" s="26"/>
      <c r="M46" s="40"/>
    </row>
    <row r="47" spans="1:13" ht="15.75">
      <c r="A47" s="28" t="s">
        <v>80</v>
      </c>
      <c r="B47" s="26">
        <f>B42-B45</f>
        <v>12325765.499999993</v>
      </c>
      <c r="C47" s="26">
        <f aca="true" t="shared" si="2" ref="C47:L47">C42-C45</f>
        <v>2733831.2700000014</v>
      </c>
      <c r="D47" s="26">
        <f t="shared" si="2"/>
        <v>195741.67999999988</v>
      </c>
      <c r="E47" s="26">
        <f t="shared" si="2"/>
        <v>837.9999999999927</v>
      </c>
      <c r="F47" s="26">
        <f t="shared" si="2"/>
        <v>177751.5</v>
      </c>
      <c r="G47" s="26">
        <f t="shared" si="2"/>
        <v>105051.92999999982</v>
      </c>
      <c r="H47" s="26">
        <f t="shared" si="2"/>
        <v>4770.000000000002</v>
      </c>
      <c r="I47" s="26">
        <f t="shared" si="2"/>
        <v>13927.5</v>
      </c>
      <c r="J47" s="26">
        <f t="shared" si="2"/>
        <v>242710.34000000008</v>
      </c>
      <c r="K47" s="26">
        <f t="shared" si="2"/>
        <v>77567.68999999997</v>
      </c>
      <c r="L47" s="26">
        <f t="shared" si="2"/>
        <v>4053107.16</v>
      </c>
      <c r="M47" s="26">
        <f>M42-M45</f>
        <v>19931062.569999978</v>
      </c>
    </row>
    <row r="48" spans="1:13" ht="12.75">
      <c r="A48" s="21"/>
      <c r="B48" s="23"/>
      <c r="C48" s="24"/>
      <c r="D48" s="24"/>
      <c r="E48" s="24"/>
      <c r="F48" s="23"/>
      <c r="G48" s="24"/>
      <c r="H48" s="24"/>
      <c r="I48" s="24"/>
      <c r="J48" s="24"/>
      <c r="K48" s="24"/>
      <c r="L48" s="24"/>
      <c r="M48" s="39"/>
    </row>
    <row r="49" spans="1:13" ht="13.5" thickBot="1">
      <c r="A49" s="21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41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1" spans="1:13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4" ht="12.75">
      <c r="D54" t="s">
        <v>10</v>
      </c>
    </row>
  </sheetData>
  <sheetProtection/>
  <mergeCells count="9">
    <mergeCell ref="A9:A10"/>
    <mergeCell ref="B9:L9"/>
    <mergeCell ref="M9:M10"/>
    <mergeCell ref="A1:D1"/>
    <mergeCell ref="A2:D2"/>
    <mergeCell ref="B5:C5"/>
    <mergeCell ref="F5:J5"/>
    <mergeCell ref="F6:M6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53"/>
  <sheetViews>
    <sheetView view="pageLayout" zoomScaleNormal="112" workbookViewId="0" topLeftCell="C7">
      <selection activeCell="C26" sqref="C26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6.25390625" style="0" customWidth="1"/>
    <col min="11" max="11" width="13.375" style="0" customWidth="1"/>
    <col min="12" max="12" width="17.00390625" style="0" customWidth="1"/>
    <col min="13" max="13" width="15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457" t="s">
        <v>1</v>
      </c>
      <c r="B2" s="457"/>
      <c r="C2" s="457"/>
      <c r="D2" s="457"/>
      <c r="E2" s="71"/>
      <c r="F2" s="71"/>
      <c r="G2" s="71"/>
      <c r="H2" s="6"/>
      <c r="I2" s="3"/>
      <c r="J2" s="3"/>
      <c r="K2" s="71"/>
      <c r="L2" s="71"/>
      <c r="M2" s="11"/>
    </row>
    <row r="3" spans="1:13" ht="12.75">
      <c r="A3" s="6"/>
      <c r="B3" s="71"/>
      <c r="C3" s="71"/>
      <c r="D3" s="71"/>
      <c r="E3" s="71"/>
      <c r="F3" s="71"/>
      <c r="G3" s="71"/>
      <c r="H3" s="6"/>
      <c r="I3" s="3"/>
      <c r="J3" s="3"/>
      <c r="K3" s="11"/>
      <c r="L3" s="11"/>
      <c r="M3" s="351"/>
    </row>
    <row r="4" spans="1:13" ht="12.75">
      <c r="A4" s="7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3.5" thickBot="1">
      <c r="A5" s="11" t="s">
        <v>3</v>
      </c>
      <c r="B5" s="465" t="s">
        <v>4</v>
      </c>
      <c r="C5" s="466"/>
      <c r="D5" s="73"/>
      <c r="E5" s="73"/>
      <c r="F5" s="467" t="s">
        <v>5</v>
      </c>
      <c r="G5" s="467"/>
      <c r="H5" s="467"/>
      <c r="I5" s="467"/>
      <c r="J5" s="467"/>
      <c r="K5" s="13"/>
      <c r="L5" s="13"/>
      <c r="M5" s="3"/>
    </row>
    <row r="6" spans="1:13" ht="16.5" thickBot="1">
      <c r="A6" s="71"/>
      <c r="B6" s="74"/>
      <c r="C6" s="73"/>
      <c r="D6" s="73"/>
      <c r="E6" s="73"/>
      <c r="F6" s="460">
        <v>43435</v>
      </c>
      <c r="G6" s="461"/>
      <c r="H6" s="461"/>
      <c r="I6" s="461"/>
      <c r="J6" s="461"/>
      <c r="K6" s="461"/>
      <c r="L6" s="461"/>
      <c r="M6" s="462"/>
    </row>
    <row r="7" spans="1:13" ht="13.5" thickBot="1">
      <c r="A7" s="468" t="s">
        <v>14</v>
      </c>
      <c r="B7" s="469"/>
      <c r="C7" s="469"/>
      <c r="D7" s="470"/>
      <c r="E7" s="72"/>
      <c r="F7" s="72"/>
      <c r="G7" s="72"/>
      <c r="H7" s="74"/>
      <c r="I7" s="74"/>
      <c r="J7" s="74"/>
      <c r="K7" s="13"/>
      <c r="L7" s="13"/>
      <c r="M7" s="75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76"/>
      <c r="I8" s="76"/>
      <c r="J8" s="76"/>
      <c r="K8" s="13"/>
      <c r="L8" s="13"/>
      <c r="M8" s="75"/>
    </row>
    <row r="9" spans="1:14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3"/>
      <c r="N9" s="38"/>
    </row>
    <row r="10" spans="1:13" ht="13.5" thickBo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2272</v>
      </c>
      <c r="J10" s="20">
        <v>2273</v>
      </c>
      <c r="K10" s="20">
        <v>2250</v>
      </c>
      <c r="L10" s="20">
        <v>2275</v>
      </c>
      <c r="M10" s="464"/>
    </row>
    <row r="11" spans="1:13" ht="13.5" thickBot="1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10</v>
      </c>
      <c r="J11" s="105">
        <v>11</v>
      </c>
      <c r="K11" s="105">
        <v>12</v>
      </c>
      <c r="L11" s="105">
        <v>13</v>
      </c>
      <c r="M11" s="106">
        <v>15</v>
      </c>
    </row>
    <row r="12" spans="1:13" ht="30.75" customHeight="1" thickBot="1">
      <c r="A12" s="213" t="s">
        <v>71</v>
      </c>
      <c r="B12" s="216">
        <f>'Вил зош1'!B12+'Вил.зош2'!B12+КОШ1!B12+кош2!B12+кош3!B12+Кош4!B12+кош5!B12+кош6!B12+Шевчен1!B12+шевч2!B12+Дмитрів!B12+Десантне!B12+Мирне!B12+Новоселівка!B12+Примор!B12+приозер!B12+'ст троян'!B12+Трудов!B12+Фурман!B12+василів!B12+ліски!B12+'Н.никол'!B12+'Чер.яр'!B12+'зв.070201 (сади)'!B12+'зведена школи (суб)'!B12</f>
        <v>71141823.76</v>
      </c>
      <c r="C12" s="216">
        <f>'Вил зош1'!C12+'Вил.зош2'!C12+КОШ1!C12+кош2!C12+кош3!C12+Кош4!C12+кош5!C12+кош6!C12+Шевчен1!C12+шевч2!C12+Дмитрів!C12+Десантне!C12+Мирне!C12+Новоселівка!C12+Примор!C12+приозер!C12+'ст троян'!C12+Трудов!C12+Фурман!C12+василів!C12+ліски!C12+'Н.никол'!C12+'Чер.яр'!C12+'зв.070201 (сади)'!C12+'зведена школи (суб)'!C12</f>
        <v>16009208.020000001</v>
      </c>
      <c r="D12" s="216">
        <f>'Вил зош1'!D12+'Вил.зош2'!D12+КОШ1!D12+кош2!D12+кош3!D12+Кош4!D12+кош5!D12+кош6!D12+Шевчен1!D12+шевч2!D12+Дмитрів!D12+Десантне!D12+Мирне!D12+Новоселівка!D12+Примор!D12+приозер!D12+'ст троян'!D12+Трудов!D12+Фурман!D12+василів!D12+ліски!D12+'Н.никол'!D12+'Чер.яр'!D12+'зв.070201 (сади)'!D12+'зведена школи (суб)'!D40</f>
        <v>443896.58999999997</v>
      </c>
      <c r="E12" s="216">
        <f>'Вил зош1'!E12+'Вил.зош2'!E12+КОШ1!E12+кош2!E12+кош3!E12+Кош4!E12+кош5!E12+кош6!E12+Шевчен1!E12+шевч2!E12+Дмитрів!E12+Десантне!E12+Мирне!E12+Новоселівка!E12+Примор!E12+приозер!E12+'ст троян'!E12+Трудов!E12+Фурман!E12+василів!E12+ліски!E12+'Н.никол'!E12+'Чер.яр'!E12+'зв.070201 (сади)'!E12</f>
        <v>33977.409999999996</v>
      </c>
      <c r="F12" s="216">
        <f>'Вил зош1'!F12+'Вил.зош2'!F12+КОШ1!F12+кош2!F12+кош3!F12+Кош4!F12+кош5!F12+кош6!F12+Шевчен1!F12+шевч2!F12+Дмитрів!F12+Десантне!F12+Мирне!F12+Новоселівка!F12+Примор!F12+приозер!F12+'ст троян'!F12+Трудов!F12+Фурман!F12+василів!F12+ліски!F12+'Н.никол'!F12+'Чер.яр'!F12+'зв.070201 (сади)'!F12+'зведена школи (суб)'!F40</f>
        <v>1175902.1799999997</v>
      </c>
      <c r="G12" s="216">
        <f>'Вил зош1'!G12+'Вил.зош2'!G12+КОШ1!G12+кош2!G12+кош3!G12+Кош4!G12+кош5!G12+кош6!G12+Шевчен1!G12+шевч2!G12+Дмитрів!G12+Десантне!G12+Мирне!G12+Новоселівка!G12+Примор!G12+приозер!G12+'ст троян'!G12+Трудов!G12+Фурман!G12+василів!G12+ліски!G12+'Н.никол'!G12+'Чер.яр'!G12+'зв.070201 (сади)'!G12</f>
        <v>633967.2500000001</v>
      </c>
      <c r="H12" s="216">
        <f>'Вил зош1'!H12+'Вил.зош2'!H12+КОШ1!H12+кош2!H12+кош3!H12+Кош4!H12+кош5!H12+кош6!H12+Шевчен1!H12+шевч2!I12+Дмитрів!H12+Десантне!H12+Мирне!H12+Новоселівка!H12+Примор!H12+приозер!H12+'ст троян'!H12+Трудов!H12+Фурман!H12+василів!H12+ліски!H12+'Н.никол'!H12+'Чер.яр'!H12+'зв.070201 (сади)'!H12</f>
        <v>1499.53</v>
      </c>
      <c r="I12" s="216">
        <f>'Вил зош1'!J12+'Вил.зош2'!J12+КОШ1!J12+кош2!J12+кош3!J12+Кош4!J12+кош5!J12+кош6!J12+Шевчен1!J12+шевч2!J12+Дмитрів!J12+Десантне!J12+Новоселівка!J12+Примор!J12+приозер!J12+'ст троян'!J12+Трудов!J12+Фурман!J12+василів!J12+ліски!J12+'Н.никол'!L12+'Чер.яр'!L12+'зв.070201 (сади)'!L12+'зведена школи (суб)'!I40</f>
        <v>63074.45</v>
      </c>
      <c r="J12" s="216">
        <f>'Вил зош1'!K12+'Вил.зош2'!K12+КОШ1!K12+кош2!K12+кош3!K12+Кош4!K12+кош5!K12+кош6!K12+Шевчен1!K12+шевч2!K12+Дмитрів!K12+Десантне!K12+Мирне!J12+Новоселівка!K12+Примор!K12+приозер!K12+'ст троян'!K12+Трудов!K12+Фурман!K12+василів!K12+ліски!K12+'Н.никол'!M12+'Чер.яр'!M12+'зв.070201 (сади)'!M12+'зведена школи (суб)'!J40</f>
        <v>1588593.2500000002</v>
      </c>
      <c r="K12" s="216">
        <f>'Вил зош1'!I12+'Вил.зош2'!I12+КОШ1!I12+кош2!I12+кош3!I12+Кош4!I12+кош5!I12+кош6!I12+Шевчен1!I12+Дмитрів!I12+Десантне!I12+Мирне!I12+Новоселівка!I12+Примор!I12+приозер!I12+'ст троян'!I12+Трудов!I12+Фурман!I12+василів!I12+ліски!I12+'Н.никол'!K12+'Чер.яр'!K12+'зв.070201 (сади)'!K12</f>
        <v>207685.26000000004</v>
      </c>
      <c r="L12" s="216">
        <f>'Вил зош1'!L12+'Вил.зош2'!M12+КОШ1!L12+кош2!L12+кош3!L12+Кош4!L12+кош5!L12+кош6!L12+Шевчен1!L12+шевч2!M12+Дмитрів!M12+Десантне!L12+Мирне!K12+Новоселівка!L12+Примор!L12+приозер!L12+'ст троян'!L12+Трудов!L12+Фурман!L12+василів!L12+ліски!L12+'Н.никол'!O12+'Чер.яр'!O12+'зв.070201 (сади)'!O24+'зведена школи (суб)'!L40</f>
        <v>4429420.11</v>
      </c>
      <c r="M12" s="310">
        <f>B12+C12+D12+E12+F12+G12+H12+I12+J12+K12+L12</f>
        <v>95729047.81000002</v>
      </c>
    </row>
    <row r="13" spans="1:13" ht="12.75">
      <c r="A13" s="235" t="s">
        <v>77</v>
      </c>
      <c r="B13" s="102">
        <f>'Вил зош1'!B28</f>
        <v>0</v>
      </c>
      <c r="C13" s="102">
        <f>'Вил зош1'!C28</f>
        <v>0</v>
      </c>
      <c r="D13" s="102">
        <f>'Вил зош1'!D28</f>
        <v>0</v>
      </c>
      <c r="E13" s="102">
        <f>'Вил зош1'!E28</f>
        <v>0</v>
      </c>
      <c r="F13" s="102">
        <f>'Вил зош1'!F28</f>
        <v>0</v>
      </c>
      <c r="G13" s="107">
        <f>'Вил зош1'!G28</f>
        <v>0</v>
      </c>
      <c r="H13" s="102">
        <f>'Вил зош1'!H28</f>
        <v>0</v>
      </c>
      <c r="I13" s="102">
        <f>'Вил зош1'!J28</f>
        <v>0</v>
      </c>
      <c r="J13" s="102">
        <f>'Вил зош1'!K28</f>
        <v>0</v>
      </c>
      <c r="K13" s="102">
        <f>'Вил зош1'!I28</f>
        <v>0</v>
      </c>
      <c r="L13" s="102">
        <f>'Вил зош1'!L28</f>
        <v>0</v>
      </c>
      <c r="M13" s="220">
        <f aca="true" t="shared" si="0" ref="M13:M37">SUM(B13:L13)</f>
        <v>0</v>
      </c>
    </row>
    <row r="14" spans="1:13" ht="12.75">
      <c r="A14" s="236" t="s">
        <v>51</v>
      </c>
      <c r="B14" s="78">
        <f>'Вил.зош2'!B27</f>
        <v>0</v>
      </c>
      <c r="C14" s="78">
        <f>'Вил.зош2'!C27</f>
        <v>0</v>
      </c>
      <c r="D14" s="78">
        <f>'Вил.зош2'!D27</f>
        <v>0</v>
      </c>
      <c r="E14" s="78">
        <f>'Вил.зош2'!E27</f>
        <v>0</v>
      </c>
      <c r="F14" s="78">
        <f>'Вил.зош2'!F27</f>
        <v>0</v>
      </c>
      <c r="G14" s="78">
        <f>'Вил.зош2'!G27</f>
        <v>0</v>
      </c>
      <c r="H14" s="78">
        <f>'Вил.зош2'!H27</f>
        <v>0</v>
      </c>
      <c r="I14" s="78">
        <f>'Вил.зош2'!J27</f>
        <v>0</v>
      </c>
      <c r="J14" s="423">
        <f>'Вил.зош2'!K27</f>
        <v>0</v>
      </c>
      <c r="K14" s="78">
        <f>'Вил.зош2'!I27</f>
        <v>0</v>
      </c>
      <c r="L14" s="78">
        <f>'Вил.зош2'!M27</f>
        <v>0</v>
      </c>
      <c r="M14" s="220">
        <f t="shared" si="0"/>
        <v>0</v>
      </c>
    </row>
    <row r="15" spans="1:13" ht="12.75">
      <c r="A15" s="236" t="s">
        <v>52</v>
      </c>
      <c r="B15" s="446">
        <f>КОШ1!B29</f>
        <v>103083.22</v>
      </c>
      <c r="C15" s="446">
        <f>КОШ1!C29</f>
        <v>24229.98</v>
      </c>
      <c r="D15" s="423">
        <f>КОШ1!D29</f>
        <v>15872.89</v>
      </c>
      <c r="E15" s="78">
        <f>КОШ1!E29</f>
        <v>0</v>
      </c>
      <c r="F15" s="78">
        <f>КОШ1!F29</f>
        <v>9491.28</v>
      </c>
      <c r="G15" s="78">
        <f>КОШ1!G29</f>
        <v>3545.46</v>
      </c>
      <c r="H15" s="78">
        <f>КОШ1!H29</f>
        <v>418.14</v>
      </c>
      <c r="I15" s="78">
        <f>КОШ1!J29</f>
        <v>904.89</v>
      </c>
      <c r="J15" s="78">
        <f>КОШ1!K29</f>
        <v>12736.3</v>
      </c>
      <c r="K15" s="78">
        <f>КОШ1!I29</f>
        <v>4010.17</v>
      </c>
      <c r="L15" s="78">
        <f>КОШ1!L29</f>
        <v>298182.16</v>
      </c>
      <c r="M15" s="220">
        <f t="shared" si="0"/>
        <v>472474.49</v>
      </c>
    </row>
    <row r="16" spans="1:13" ht="12.75">
      <c r="A16" s="237" t="s">
        <v>53</v>
      </c>
      <c r="B16" s="446">
        <f>кош2!B26</f>
        <v>103444.62</v>
      </c>
      <c r="C16" s="446">
        <f>кош2!C26</f>
        <v>24335.93</v>
      </c>
      <c r="D16" s="78">
        <f>кош2!D26</f>
        <v>15872.89</v>
      </c>
      <c r="E16" s="78">
        <f>кош2!E26</f>
        <v>0</v>
      </c>
      <c r="F16" s="78">
        <f>кош2!F26</f>
        <v>7200</v>
      </c>
      <c r="G16" s="78">
        <f>кош2!G26</f>
        <v>6365.3099999999995</v>
      </c>
      <c r="H16" s="78">
        <f>кош2!H26</f>
        <v>418.14</v>
      </c>
      <c r="I16" s="78">
        <f>кош2!J26</f>
        <v>1591.94</v>
      </c>
      <c r="J16" s="78">
        <f>кош2!K26</f>
        <v>12588.64</v>
      </c>
      <c r="K16" s="78">
        <f>кош2!I26</f>
        <v>985</v>
      </c>
      <c r="L16" s="78">
        <f>кош2!L26</f>
        <v>269973.01</v>
      </c>
      <c r="M16" s="220">
        <f t="shared" si="0"/>
        <v>442775.48000000004</v>
      </c>
    </row>
    <row r="17" spans="1:13" ht="12.75">
      <c r="A17" s="236" t="s">
        <v>54</v>
      </c>
      <c r="B17" s="446">
        <f>кош3!B29</f>
        <v>115912.54</v>
      </c>
      <c r="C17" s="446">
        <f>кош3!C29</f>
        <v>25843.82</v>
      </c>
      <c r="D17" s="78">
        <f>кош3!D29</f>
        <v>16091.01</v>
      </c>
      <c r="E17" s="78">
        <f>кош3!E29</f>
        <v>0</v>
      </c>
      <c r="F17" s="78">
        <f>кош3!F29</f>
        <v>9491.28</v>
      </c>
      <c r="G17" s="78">
        <f>кош3!G29</f>
        <v>8217.119999999999</v>
      </c>
      <c r="H17" s="78">
        <f>кош3!H29</f>
        <v>418.14</v>
      </c>
      <c r="I17" s="78">
        <f>кош3!J29</f>
        <v>3152.52</v>
      </c>
      <c r="J17" s="78">
        <f>кош3!K29</f>
        <v>26406.08</v>
      </c>
      <c r="K17" s="78">
        <f>кош3!I29</f>
        <v>3365</v>
      </c>
      <c r="L17" s="78">
        <f>кош3!L29</f>
        <v>336731.2</v>
      </c>
      <c r="M17" s="220">
        <f t="shared" si="0"/>
        <v>545628.71</v>
      </c>
    </row>
    <row r="18" spans="1:13" ht="14.25" customHeight="1">
      <c r="A18" s="237" t="s">
        <v>55</v>
      </c>
      <c r="B18" s="446">
        <f>Кош4!B26</f>
        <v>117555.13</v>
      </c>
      <c r="C18" s="446">
        <f>Кош4!C26</f>
        <v>28701.07</v>
      </c>
      <c r="D18" s="423">
        <f>Кош4!D26</f>
        <v>15872.89</v>
      </c>
      <c r="E18" s="78">
        <f>Кош4!E26</f>
        <v>0</v>
      </c>
      <c r="F18" s="78">
        <f>Кош4!F26</f>
        <v>9491.28</v>
      </c>
      <c r="G18" s="78">
        <f>Кош4!G26</f>
        <v>3878.46</v>
      </c>
      <c r="H18" s="78">
        <f>Кош4!H26</f>
        <v>418.14</v>
      </c>
      <c r="I18" s="78">
        <f>Кош4!J26</f>
        <v>963.6</v>
      </c>
      <c r="J18" s="78">
        <f>Кош4!K26</f>
        <v>18447.86</v>
      </c>
      <c r="K18" s="78">
        <f>Кош4!I26</f>
        <v>2180.7</v>
      </c>
      <c r="L18" s="78">
        <f>Кош4!L26</f>
        <v>502564.8</v>
      </c>
      <c r="M18" s="220">
        <f t="shared" si="0"/>
        <v>700073.93</v>
      </c>
    </row>
    <row r="19" spans="1:13" ht="13.5" customHeight="1">
      <c r="A19" s="236" t="s">
        <v>56</v>
      </c>
      <c r="B19" s="446">
        <f>кош5!B29</f>
        <v>55259.85</v>
      </c>
      <c r="C19" s="446">
        <f>кош5!C29</f>
        <v>14823.78</v>
      </c>
      <c r="D19" s="423">
        <f>кош5!D29</f>
        <v>15872.89</v>
      </c>
      <c r="E19" s="78">
        <f>кош5!E29</f>
        <v>0</v>
      </c>
      <c r="F19" s="78">
        <f>кош5!F29</f>
        <v>7200</v>
      </c>
      <c r="G19" s="78">
        <f>кош5!G29</f>
        <v>3535.62</v>
      </c>
      <c r="H19" s="78">
        <f>кош5!H29</f>
        <v>418.14</v>
      </c>
      <c r="I19" s="78">
        <f>кош5!J29</f>
        <v>454.15</v>
      </c>
      <c r="J19" s="78">
        <f>кош5!K29</f>
        <v>10386.81</v>
      </c>
      <c r="K19" s="78">
        <f>кош5!I29</f>
        <v>3156</v>
      </c>
      <c r="L19" s="78">
        <f>кош5!L29</f>
        <v>224763.87</v>
      </c>
      <c r="M19" s="220">
        <f t="shared" si="0"/>
        <v>335871.11</v>
      </c>
    </row>
    <row r="20" spans="1:13" ht="12.75">
      <c r="A20" s="236" t="s">
        <v>57</v>
      </c>
      <c r="B20" s="446">
        <f>кош6!B26</f>
        <v>35731.1</v>
      </c>
      <c r="C20" s="446">
        <f>кош6!C26</f>
        <v>9494.36</v>
      </c>
      <c r="D20" s="423">
        <f>кош6!D26</f>
        <v>15960.789999999999</v>
      </c>
      <c r="E20" s="78">
        <f>кош6!E26</f>
        <v>0</v>
      </c>
      <c r="F20" s="78">
        <f>кош6!F26</f>
        <v>7200</v>
      </c>
      <c r="G20" s="78">
        <f>кош6!G26</f>
        <v>1070.3600000000001</v>
      </c>
      <c r="H20" s="78">
        <f>кош6!H26</f>
        <v>588.6</v>
      </c>
      <c r="I20" s="78">
        <f>кош6!J26</f>
        <v>0</v>
      </c>
      <c r="J20" s="78">
        <f>кош6!K26</f>
        <v>5561.26</v>
      </c>
      <c r="K20" s="78">
        <f>кош6!I26</f>
        <v>3562</v>
      </c>
      <c r="L20" s="78">
        <f>кош6!L26</f>
        <v>231482.75</v>
      </c>
      <c r="M20" s="220">
        <f t="shared" si="0"/>
        <v>310651.22</v>
      </c>
    </row>
    <row r="21" spans="1:13" ht="12.75">
      <c r="A21" s="255" t="s">
        <v>60</v>
      </c>
      <c r="B21" s="446">
        <f>Шевчен1!B28</f>
        <v>107747.79</v>
      </c>
      <c r="C21" s="446">
        <f>Шевчен1!C28</f>
        <v>23643.26</v>
      </c>
      <c r="D21" s="423">
        <f>Шевчен1!D28</f>
        <v>25950.65</v>
      </c>
      <c r="E21" s="78">
        <f>Шевчен1!E28</f>
        <v>0</v>
      </c>
      <c r="F21" s="78">
        <f>Шевчен1!F28</f>
        <v>9491.28</v>
      </c>
      <c r="G21" s="78">
        <f>Шевчен1!G28</f>
        <v>2552.0899999999997</v>
      </c>
      <c r="H21" s="78">
        <f>Шевчен1!H28</f>
        <v>418.14</v>
      </c>
      <c r="I21" s="78">
        <f>Шевчен1!J28</f>
        <v>0</v>
      </c>
      <c r="J21" s="78">
        <f>Шевчен1!K28</f>
        <v>11990.06</v>
      </c>
      <c r="K21" s="78">
        <f>Шевчен1!I28</f>
        <v>7589</v>
      </c>
      <c r="L21" s="78">
        <f>Шевчен1!L28</f>
        <v>341938.93</v>
      </c>
      <c r="M21" s="220">
        <f t="shared" si="0"/>
        <v>531321.2</v>
      </c>
    </row>
    <row r="22" spans="1:13" ht="12.75">
      <c r="A22" s="255" t="s">
        <v>61</v>
      </c>
      <c r="B22" s="446">
        <f>шевч2!B27</f>
        <v>93003.6</v>
      </c>
      <c r="C22" s="446">
        <f>шевч2!C27</f>
        <v>27581.7</v>
      </c>
      <c r="D22" s="423">
        <f>шевч2!D27</f>
        <v>15924.73</v>
      </c>
      <c r="E22" s="78">
        <f>шевч2!E27</f>
        <v>0</v>
      </c>
      <c r="F22" s="78">
        <f>шевч2!F27</f>
        <v>9491.28</v>
      </c>
      <c r="G22" s="78">
        <f>шевч2!G27</f>
        <v>1650.3400000000001</v>
      </c>
      <c r="H22" s="78">
        <f>шевч2!I27</f>
        <v>418.14</v>
      </c>
      <c r="I22" s="78">
        <f>шевч2!J27</f>
        <v>0</v>
      </c>
      <c r="J22" s="78">
        <f>шевч2!K27</f>
        <v>18730.01</v>
      </c>
      <c r="K22" s="78">
        <f>шевч2!H27</f>
        <v>8956</v>
      </c>
      <c r="L22" s="78">
        <f>шевч2!M27</f>
        <v>507215.98</v>
      </c>
      <c r="M22" s="220">
        <f t="shared" si="0"/>
        <v>682971.78</v>
      </c>
    </row>
    <row r="23" spans="1:13" ht="12.75">
      <c r="A23" s="237" t="s">
        <v>21</v>
      </c>
      <c r="B23" s="423">
        <f>Мирне!B28</f>
        <v>0</v>
      </c>
      <c r="C23" s="423">
        <f>Мирне!C28</f>
        <v>0</v>
      </c>
      <c r="D23" s="423">
        <f>Мирне!D28</f>
        <v>0</v>
      </c>
      <c r="E23" s="78">
        <f>Мирне!E28</f>
        <v>0</v>
      </c>
      <c r="F23" s="78">
        <f>Мирне!F28</f>
        <v>0</v>
      </c>
      <c r="G23" s="78">
        <f>Мирне!G28</f>
        <v>0</v>
      </c>
      <c r="H23" s="78">
        <f>Мирне!H28</f>
        <v>0</v>
      </c>
      <c r="I23" s="78">
        <v>0</v>
      </c>
      <c r="J23" s="78">
        <f>Мирне!J28</f>
        <v>0</v>
      </c>
      <c r="K23" s="78">
        <f>Мирне!I28</f>
        <v>0</v>
      </c>
      <c r="L23" s="78">
        <f>Мирне!K28</f>
        <v>0</v>
      </c>
      <c r="M23" s="220">
        <f t="shared" si="0"/>
        <v>0</v>
      </c>
    </row>
    <row r="24" spans="1:13" ht="12.75">
      <c r="A24" s="236" t="s">
        <v>20</v>
      </c>
      <c r="B24" s="423">
        <f>Десантне!B26</f>
        <v>0</v>
      </c>
      <c r="C24" s="423">
        <f>Десантне!C26</f>
        <v>0</v>
      </c>
      <c r="D24" s="423">
        <f>Десантне!D26</f>
        <v>0</v>
      </c>
      <c r="E24" s="78">
        <f>Десантне!E26</f>
        <v>0</v>
      </c>
      <c r="F24" s="78">
        <f>Десантне!F26</f>
        <v>0</v>
      </c>
      <c r="G24" s="78">
        <f>Десантне!G26</f>
        <v>0</v>
      </c>
      <c r="H24" s="78">
        <f>Десантне!H26</f>
        <v>0</v>
      </c>
      <c r="I24" s="78">
        <f>Десантне!J26</f>
        <v>0</v>
      </c>
      <c r="J24" s="78">
        <f>Десантне!K26</f>
        <v>0</v>
      </c>
      <c r="K24" s="78">
        <f>Десантне!I26</f>
        <v>0</v>
      </c>
      <c r="L24" s="78">
        <f>Десантне!L26</f>
        <v>0</v>
      </c>
      <c r="M24" s="220">
        <f t="shared" si="0"/>
        <v>0</v>
      </c>
    </row>
    <row r="25" spans="1:13" ht="12.75">
      <c r="A25" s="237" t="s">
        <v>58</v>
      </c>
      <c r="B25" s="446">
        <f>Дмитрів!B27</f>
        <v>99040.49</v>
      </c>
      <c r="C25" s="446">
        <f>Дмитрів!C27</f>
        <v>20116.97</v>
      </c>
      <c r="D25" s="423">
        <f>Дмитрів!D27</f>
        <v>1456.88</v>
      </c>
      <c r="E25" s="78">
        <f>Дмитрів!E27</f>
        <v>0</v>
      </c>
      <c r="F25" s="78">
        <f>Дмитрів!F27</f>
        <v>9491.28</v>
      </c>
      <c r="G25" s="78">
        <f>Дмитрів!G27</f>
        <v>57536.72</v>
      </c>
      <c r="H25" s="78">
        <f>Дмитрів!H27</f>
        <v>418.14</v>
      </c>
      <c r="I25" s="78">
        <f>Дмитрів!J27</f>
        <v>0</v>
      </c>
      <c r="J25" s="78">
        <f>Дмитрів!K27</f>
        <v>19950.91</v>
      </c>
      <c r="K25" s="78">
        <f>Дмитрів!I27</f>
        <v>689</v>
      </c>
      <c r="L25" s="78">
        <f>Дмитрів!M27</f>
        <v>168622.82</v>
      </c>
      <c r="M25" s="220">
        <f t="shared" si="0"/>
        <v>377323.2100000001</v>
      </c>
    </row>
    <row r="26" spans="1:13" ht="12.75">
      <c r="A26" s="236" t="s">
        <v>76</v>
      </c>
      <c r="B26" s="446">
        <f>Новоселівка!B30</f>
        <v>68892.8</v>
      </c>
      <c r="C26" s="446">
        <f>Новоселівка!C30</f>
        <v>14351.29</v>
      </c>
      <c r="D26" s="423">
        <f>Новоселівка!D30</f>
        <v>1325</v>
      </c>
      <c r="E26" s="78">
        <f>Новоселівка!E30</f>
        <v>0</v>
      </c>
      <c r="F26" s="78">
        <f>Новоселівка!F30</f>
        <v>9491.28</v>
      </c>
      <c r="G26" s="78">
        <f>Новоселівка!G30</f>
        <v>1919.56</v>
      </c>
      <c r="H26" s="78">
        <f>Новоселівка!H30</f>
        <v>418.14</v>
      </c>
      <c r="I26" s="78">
        <f>Новоселівка!J30</f>
        <v>750</v>
      </c>
      <c r="J26" s="78">
        <f>Новоселівка!K30</f>
        <v>7175.48</v>
      </c>
      <c r="K26" s="78">
        <f>Новоселівка!I30</f>
        <v>3569</v>
      </c>
      <c r="L26" s="78">
        <f>Новоселівка!L30</f>
        <v>109961.2</v>
      </c>
      <c r="M26" s="220">
        <f t="shared" si="0"/>
        <v>217853.75</v>
      </c>
    </row>
    <row r="27" spans="1:13" ht="12.75">
      <c r="A27" s="236" t="s">
        <v>59</v>
      </c>
      <c r="B27" s="446">
        <f>Примор!B27</f>
        <v>66455.82</v>
      </c>
      <c r="C27" s="446">
        <f>Примор!C27</f>
        <v>16140.34</v>
      </c>
      <c r="D27" s="423">
        <f>Примор!D27</f>
        <v>0</v>
      </c>
      <c r="E27" s="78">
        <f>Примор!E27</f>
        <v>0</v>
      </c>
      <c r="F27" s="78">
        <f>Примор!F27</f>
        <v>9491.28</v>
      </c>
      <c r="G27" s="78">
        <f>Примор!G27</f>
        <v>3559.68</v>
      </c>
      <c r="H27" s="78">
        <f>Примор!H27</f>
        <v>418.14</v>
      </c>
      <c r="I27" s="78">
        <f>Примор!J27</f>
        <v>152</v>
      </c>
      <c r="J27" s="78">
        <f>Примор!K27</f>
        <v>11415.21</v>
      </c>
      <c r="K27" s="78">
        <f>Примор!I27</f>
        <v>6589</v>
      </c>
      <c r="L27" s="78">
        <f>Примор!L27</f>
        <v>196915.5</v>
      </c>
      <c r="M27" s="220">
        <f t="shared" si="0"/>
        <v>311136.97</v>
      </c>
    </row>
    <row r="28" spans="1:13" ht="12.75">
      <c r="A28" s="236" t="s">
        <v>25</v>
      </c>
      <c r="B28" s="446">
        <f>'ст троян'!B27</f>
        <v>67234.33</v>
      </c>
      <c r="C28" s="446">
        <f>'ст троян'!C27</f>
        <v>16527.88</v>
      </c>
      <c r="D28" s="423">
        <f>'ст троян'!D27</f>
        <v>4625.92</v>
      </c>
      <c r="E28" s="78">
        <f>'ст троян'!E27</f>
        <v>0</v>
      </c>
      <c r="F28" s="78">
        <f>'ст троян'!F27</f>
        <v>9491.28</v>
      </c>
      <c r="G28" s="78">
        <f>'ст троян'!G27</f>
        <v>3045.7599999999998</v>
      </c>
      <c r="H28" s="78">
        <f>'ст троян'!H27</f>
        <v>0</v>
      </c>
      <c r="I28" s="78">
        <f>'ст троян'!J27</f>
        <v>0</v>
      </c>
      <c r="J28" s="78">
        <f>'ст троян'!K27</f>
        <v>11781.74</v>
      </c>
      <c r="K28" s="78">
        <f>'ст троян'!I27</f>
        <v>4568</v>
      </c>
      <c r="L28" s="78">
        <f>'ст троян'!L27</f>
        <v>151355.25</v>
      </c>
      <c r="M28" s="220">
        <f t="shared" si="0"/>
        <v>268630.16000000003</v>
      </c>
    </row>
    <row r="29" spans="1:13" ht="12.75">
      <c r="A29" s="237" t="s">
        <v>24</v>
      </c>
      <c r="B29" s="446">
        <f>приозер!B25</f>
        <v>72703.56</v>
      </c>
      <c r="C29" s="446">
        <f>приозер!C25</f>
        <v>17208.9</v>
      </c>
      <c r="D29" s="423">
        <f>приозер!D25</f>
        <v>3051.84</v>
      </c>
      <c r="E29" s="78">
        <f>приозер!E25</f>
        <v>0</v>
      </c>
      <c r="F29" s="78">
        <f>приозер!F25</f>
        <v>9491.28</v>
      </c>
      <c r="G29" s="78">
        <f>приозер!G25</f>
        <v>11816.48</v>
      </c>
      <c r="H29" s="78">
        <f>приозер!H25</f>
        <v>0</v>
      </c>
      <c r="I29" s="78">
        <f>приозер!J25</f>
        <v>0</v>
      </c>
      <c r="J29" s="78">
        <f>приозер!K25</f>
        <v>14787.82</v>
      </c>
      <c r="K29" s="78">
        <f>приозер!I25</f>
        <v>3569</v>
      </c>
      <c r="L29" s="78">
        <f>приозер!L25</f>
        <v>121550.4</v>
      </c>
      <c r="M29" s="220">
        <f t="shared" si="0"/>
        <v>254179.27999999997</v>
      </c>
    </row>
    <row r="30" spans="1:13" ht="12.75">
      <c r="A30" s="236" t="s">
        <v>26</v>
      </c>
      <c r="B30" s="447">
        <f>Трудов!B28</f>
        <v>84021.66</v>
      </c>
      <c r="C30" s="446">
        <f>Трудов!C28</f>
        <v>19215.83</v>
      </c>
      <c r="D30" s="423">
        <f>Трудов!D28</f>
        <v>0</v>
      </c>
      <c r="E30" s="78">
        <f>Трудов!E28</f>
        <v>0</v>
      </c>
      <c r="F30" s="78">
        <f>Трудов!F28</f>
        <v>7200</v>
      </c>
      <c r="G30" s="78">
        <f>Трудов!G28</f>
        <v>1761.93</v>
      </c>
      <c r="H30" s="78">
        <f>Трудов!H28</f>
        <v>0</v>
      </c>
      <c r="I30" s="78">
        <f>Трудов!J28</f>
        <v>0</v>
      </c>
      <c r="J30" s="78">
        <f>Трудов!K28</f>
        <v>14542.59</v>
      </c>
      <c r="K30" s="78">
        <f>Трудов!I28</f>
        <v>3456</v>
      </c>
      <c r="L30" s="78">
        <f>Трудов!L28</f>
        <v>260151.3</v>
      </c>
      <c r="M30" s="220">
        <f t="shared" si="0"/>
        <v>390349.31</v>
      </c>
    </row>
    <row r="31" spans="1:13" ht="12.75">
      <c r="A31" s="236" t="s">
        <v>78</v>
      </c>
      <c r="B31" s="446">
        <f>Фурман!B27</f>
        <v>59356.82</v>
      </c>
      <c r="C31" s="446">
        <f>Фурман!C27</f>
        <v>12351.46</v>
      </c>
      <c r="D31" s="423">
        <f>Фурман!D27</f>
        <v>0</v>
      </c>
      <c r="E31" s="78">
        <f>Фурман!E27</f>
        <v>486</v>
      </c>
      <c r="F31" s="78">
        <f>Фурман!F27</f>
        <v>7200</v>
      </c>
      <c r="G31" s="78">
        <f>Фурман!G27</f>
        <v>4016.0899999999997</v>
      </c>
      <c r="H31" s="78">
        <f>Фурман!H27</f>
        <v>0</v>
      </c>
      <c r="I31" s="78">
        <f>Фурман!J27</f>
        <v>0</v>
      </c>
      <c r="J31" s="78">
        <f>Фурман!K27</f>
        <v>5780.12</v>
      </c>
      <c r="K31" s="78">
        <f>Фурман!I27</f>
        <v>4568</v>
      </c>
      <c r="L31" s="78">
        <f>Фурман!L27</f>
        <v>163960</v>
      </c>
      <c r="M31" s="220">
        <f t="shared" si="0"/>
        <v>257718.49</v>
      </c>
    </row>
    <row r="32" spans="1:13" ht="12.75">
      <c r="A32" s="237" t="s">
        <v>29</v>
      </c>
      <c r="B32" s="446">
        <f>василів!B25</f>
        <v>57167.75</v>
      </c>
      <c r="C32" s="446">
        <f>василів!C25</f>
        <v>12981.63</v>
      </c>
      <c r="D32" s="423">
        <f>василів!D25</f>
        <v>0</v>
      </c>
      <c r="E32" s="78">
        <f>василів!E25</f>
        <v>0</v>
      </c>
      <c r="F32" s="78">
        <f>василів!F25</f>
        <v>7200</v>
      </c>
      <c r="G32" s="78">
        <f>василів!G25</f>
        <v>3012.35</v>
      </c>
      <c r="H32" s="78">
        <f>василів!H25</f>
        <v>0</v>
      </c>
      <c r="I32" s="78">
        <f>василів!J25</f>
        <v>0</v>
      </c>
      <c r="J32" s="78">
        <f>василів!K25</f>
        <v>6489.45</v>
      </c>
      <c r="K32" s="78">
        <f>василів!I25</f>
        <v>1256</v>
      </c>
      <c r="L32" s="78">
        <f>василів!L25</f>
        <v>185672.52</v>
      </c>
      <c r="M32" s="220">
        <f t="shared" si="0"/>
        <v>273779.7</v>
      </c>
    </row>
    <row r="33" spans="1:13" ht="12.75">
      <c r="A33" s="236" t="s">
        <v>30</v>
      </c>
      <c r="B33" s="446">
        <f>ліски!B27</f>
        <v>87410.46</v>
      </c>
      <c r="C33" s="446">
        <f>ліски!C27</f>
        <v>20720.76</v>
      </c>
      <c r="D33" s="423">
        <f>ліски!D27</f>
        <v>26235.760000000002</v>
      </c>
      <c r="E33" s="78">
        <f>ліски!E27</f>
        <v>528</v>
      </c>
      <c r="F33" s="78">
        <f>ліски!F27</f>
        <v>9491.28</v>
      </c>
      <c r="G33" s="78">
        <f>ліски!G27</f>
        <v>3431.5299999999997</v>
      </c>
      <c r="H33" s="78">
        <f>ліски!H27</f>
        <v>0</v>
      </c>
      <c r="I33" s="78">
        <f>ліски!J27</f>
        <v>0</v>
      </c>
      <c r="J33" s="78">
        <f>ліски!K27</f>
        <v>13679.91</v>
      </c>
      <c r="K33" s="78">
        <f>ліски!I27</f>
        <v>4568</v>
      </c>
      <c r="L33" s="78">
        <f>ліски!L27</f>
        <v>243144.8</v>
      </c>
      <c r="M33" s="220">
        <f t="shared" si="0"/>
        <v>409210.5</v>
      </c>
    </row>
    <row r="34" spans="1:13" ht="12.75">
      <c r="A34" s="236" t="s">
        <v>62</v>
      </c>
      <c r="B34" s="423">
        <f>'Н.никол'!B26</f>
        <v>0</v>
      </c>
      <c r="C34" s="423">
        <f>'Н.никол'!C26</f>
        <v>0</v>
      </c>
      <c r="D34" s="78">
        <f>'Н.никол'!D26</f>
        <v>0</v>
      </c>
      <c r="E34" s="78">
        <f>'Н.никол'!E26</f>
        <v>0</v>
      </c>
      <c r="F34" s="78">
        <f>'Н.никол'!F26</f>
        <v>0</v>
      </c>
      <c r="G34" s="78">
        <f>'Н.никол'!G26</f>
        <v>0</v>
      </c>
      <c r="H34" s="78">
        <f>'Н.никол'!H26</f>
        <v>0</v>
      </c>
      <c r="I34" s="78">
        <f>'Н.никол'!L26</f>
        <v>0</v>
      </c>
      <c r="J34" s="78">
        <f>'Н.никол'!M26</f>
        <v>0</v>
      </c>
      <c r="K34" s="78">
        <f>'Н.никол'!K26</f>
        <v>0</v>
      </c>
      <c r="L34" s="78">
        <f>'Н.никол'!O26</f>
        <v>0</v>
      </c>
      <c r="M34" s="220">
        <f t="shared" si="0"/>
        <v>0</v>
      </c>
    </row>
    <row r="35" spans="1:13" ht="12.75">
      <c r="A35" s="236" t="s">
        <v>63</v>
      </c>
      <c r="B35" s="446">
        <f>'Чер.яр'!B23</f>
        <v>49455.04</v>
      </c>
      <c r="C35" s="446">
        <f>'Чер.яр'!C23</f>
        <v>12363.39</v>
      </c>
      <c r="D35" s="78">
        <f>'Чер.яр'!D23</f>
        <v>51.84</v>
      </c>
      <c r="E35" s="78">
        <f>'Чер.яр'!E23</f>
        <v>0</v>
      </c>
      <c r="F35" s="78">
        <f>'Чер.яр'!F23</f>
        <v>7200</v>
      </c>
      <c r="G35" s="78">
        <f>'Чер.яр'!G23</f>
        <v>2424.45</v>
      </c>
      <c r="H35" s="78">
        <f>'Чер.яр'!H23</f>
        <v>0</v>
      </c>
      <c r="I35" s="78">
        <f>'Чер.яр'!L23</f>
        <v>0</v>
      </c>
      <c r="J35" s="78">
        <f>'Чер.яр'!M23</f>
        <v>10299.79</v>
      </c>
      <c r="K35" s="78">
        <f>'Чер.яр'!K23</f>
        <v>4589</v>
      </c>
      <c r="L35" s="78">
        <f>'Чер.яр'!O23</f>
        <v>187641.55</v>
      </c>
      <c r="M35" s="220">
        <f t="shared" si="0"/>
        <v>274025.05999999994</v>
      </c>
    </row>
    <row r="36" spans="1:13" ht="12.75">
      <c r="A36" s="236" t="s">
        <v>95</v>
      </c>
      <c r="B36" s="449">
        <f>'зв.070201 (сади)'!B21</f>
        <v>98475.37</v>
      </c>
      <c r="C36" s="449">
        <f>'зв.070201 (сади)'!C21</f>
        <v>21992.059999999998</v>
      </c>
      <c r="D36" s="78">
        <f>'зв.070201 (сади)'!D21</f>
        <v>0</v>
      </c>
      <c r="E36" s="78">
        <f>'зв.070201 (сади)'!E21</f>
        <v>0</v>
      </c>
      <c r="F36" s="78">
        <f>'зв.070201 (сади)'!F21</f>
        <v>0</v>
      </c>
      <c r="G36" s="78">
        <f>'зв.070201 (сади)'!G21</f>
        <v>0</v>
      </c>
      <c r="H36" s="78">
        <f>'зв.070201 (сади)'!H21</f>
        <v>0</v>
      </c>
      <c r="I36" s="78">
        <f>'зв.070201 (сади)'!L21</f>
        <v>0</v>
      </c>
      <c r="J36" s="78">
        <f>'зв.070201 (сади)'!M21</f>
        <v>0</v>
      </c>
      <c r="K36" s="78">
        <f>'зв.070201 (сади)'!N21</f>
        <v>0</v>
      </c>
      <c r="L36" s="78">
        <f>'зв.070201 (сади)'!O21</f>
        <v>0</v>
      </c>
      <c r="M36" s="220">
        <f t="shared" si="0"/>
        <v>120467.43</v>
      </c>
    </row>
    <row r="37" spans="1:13" ht="13.5" thickBot="1">
      <c r="A37" s="395" t="s">
        <v>162</v>
      </c>
      <c r="B37" s="448">
        <f>'зведена школи (суб)'!B37</f>
        <v>5768852.62</v>
      </c>
      <c r="C37" s="448">
        <f>'зведена школи (суб)'!C37</f>
        <v>1245337.7</v>
      </c>
      <c r="D37" s="396">
        <f>'зведена школи (суб)'!D37</f>
        <v>0</v>
      </c>
      <c r="E37" s="396">
        <f>'зведена школи (суб)'!E37</f>
        <v>0</v>
      </c>
      <c r="F37" s="396">
        <f>'зведена школи (суб)'!F37</f>
        <v>0</v>
      </c>
      <c r="G37" s="396">
        <f>'зведена школи (суб)'!G37</f>
        <v>0</v>
      </c>
      <c r="H37" s="396">
        <f>'зведена школи (суб)'!H37</f>
        <v>0</v>
      </c>
      <c r="I37" s="396">
        <f>'зведена школи (суб)'!I37</f>
        <v>0</v>
      </c>
      <c r="J37" s="396">
        <f>'зведена школи (суб)'!J37</f>
        <v>0</v>
      </c>
      <c r="K37" s="396">
        <f>'зведена школи (суб)'!K37</f>
        <v>0</v>
      </c>
      <c r="L37" s="396">
        <f>'зведена школи (суб)'!L37</f>
        <v>0</v>
      </c>
      <c r="M37" s="220">
        <f t="shared" si="0"/>
        <v>7014190.32</v>
      </c>
    </row>
    <row r="38" spans="1:13" s="293" customFormat="1" ht="15.75" thickBot="1">
      <c r="A38" s="198" t="s">
        <v>81</v>
      </c>
      <c r="B38" s="199">
        <f>SUM(B13:B37)</f>
        <v>7310804.57</v>
      </c>
      <c r="C38" s="199">
        <f aca="true" t="shared" si="1" ref="C38:L38">SUM(C13:C37)</f>
        <v>1607962.11</v>
      </c>
      <c r="D38" s="199">
        <f>SUM(D13:D37)</f>
        <v>174165.98000000004</v>
      </c>
      <c r="E38" s="199">
        <f t="shared" si="1"/>
        <v>1014</v>
      </c>
      <c r="F38" s="199">
        <f t="shared" si="1"/>
        <v>154804.08</v>
      </c>
      <c r="G38" s="199">
        <f t="shared" si="1"/>
        <v>123339.30999999997</v>
      </c>
      <c r="H38" s="199">
        <f t="shared" si="1"/>
        <v>4770</v>
      </c>
      <c r="I38" s="199">
        <f t="shared" si="1"/>
        <v>7969.1</v>
      </c>
      <c r="J38" s="199">
        <f t="shared" si="1"/>
        <v>232750.04</v>
      </c>
      <c r="K38" s="199">
        <f t="shared" si="1"/>
        <v>71224.87</v>
      </c>
      <c r="L38" s="199">
        <f t="shared" si="1"/>
        <v>4501828.04</v>
      </c>
      <c r="M38" s="199">
        <f>SUM(M13:M37)</f>
        <v>14190632.1</v>
      </c>
    </row>
    <row r="39" spans="1:13" ht="12.75">
      <c r="A39" s="101"/>
      <c r="B39" s="10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103"/>
    </row>
    <row r="40" spans="1:13" ht="13.5" thickBot="1">
      <c r="A40" s="97"/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1:13" ht="13.5" thickBot="1">
      <c r="A41" s="124" t="s">
        <v>11</v>
      </c>
      <c r="B41" s="125">
        <f aca="true" t="shared" si="2" ref="B41:M41">B12+B38</f>
        <v>78452628.33000001</v>
      </c>
      <c r="C41" s="125">
        <f t="shared" si="2"/>
        <v>17617170.130000003</v>
      </c>
      <c r="D41" s="125">
        <f t="shared" si="2"/>
        <v>618062.5700000001</v>
      </c>
      <c r="E41" s="125">
        <f t="shared" si="2"/>
        <v>34991.409999999996</v>
      </c>
      <c r="F41" s="125">
        <f t="shared" si="2"/>
        <v>1330706.2599999998</v>
      </c>
      <c r="G41" s="125">
        <f t="shared" si="2"/>
        <v>757306.56</v>
      </c>
      <c r="H41" s="125">
        <f t="shared" si="2"/>
        <v>6269.53</v>
      </c>
      <c r="I41" s="125">
        <f t="shared" si="2"/>
        <v>71043.55</v>
      </c>
      <c r="J41" s="125">
        <f t="shared" si="2"/>
        <v>1821343.2900000003</v>
      </c>
      <c r="K41" s="125">
        <f t="shared" si="2"/>
        <v>278910.13</v>
      </c>
      <c r="L41" s="125">
        <f t="shared" si="2"/>
        <v>8931248.15</v>
      </c>
      <c r="M41" s="126">
        <f t="shared" si="2"/>
        <v>109919679.91000001</v>
      </c>
    </row>
    <row r="42" spans="1:13" ht="12.75">
      <c r="A42" s="101"/>
      <c r="B42" s="10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103"/>
    </row>
    <row r="43" spans="1:13" ht="12.75">
      <c r="A43" s="77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1"/>
    </row>
    <row r="44" spans="1:13" ht="14.25">
      <c r="A44" s="62" t="s">
        <v>79</v>
      </c>
      <c r="B44" s="335">
        <v>65816768.52</v>
      </c>
      <c r="C44" s="334">
        <v>14791275.65</v>
      </c>
      <c r="D44" s="334">
        <v>422083.29</v>
      </c>
      <c r="E44" s="334">
        <v>33977.41</v>
      </c>
      <c r="F44" s="334">
        <v>1006252.23</v>
      </c>
      <c r="G44" s="334">
        <v>696016.01</v>
      </c>
      <c r="H44" s="336">
        <v>1499.53</v>
      </c>
      <c r="I44" s="335">
        <v>57116.05</v>
      </c>
      <c r="J44" s="335">
        <v>1449750.48</v>
      </c>
      <c r="K44" s="334">
        <v>193343.46</v>
      </c>
      <c r="L44" s="335">
        <v>4319603.75</v>
      </c>
      <c r="M44" s="221">
        <f>SUM(B44:L44)</f>
        <v>88787686.38000001</v>
      </c>
    </row>
    <row r="45" spans="1:13" ht="15">
      <c r="A45" s="25"/>
      <c r="B45" s="26"/>
      <c r="C45" s="26"/>
      <c r="D45" s="27"/>
      <c r="E45" s="26"/>
      <c r="F45" s="26"/>
      <c r="G45" s="26"/>
      <c r="H45" s="26"/>
      <c r="I45" s="26"/>
      <c r="J45" s="26"/>
      <c r="K45" s="26"/>
      <c r="L45" s="26"/>
      <c r="M45" s="40"/>
    </row>
    <row r="46" spans="1:13" ht="15.75">
      <c r="A46" s="28" t="s">
        <v>80</v>
      </c>
      <c r="B46" s="26">
        <f>B41-B44</f>
        <v>12635859.81000001</v>
      </c>
      <c r="C46" s="26">
        <f aca="true" t="shared" si="3" ref="C46:L46">C41-C44</f>
        <v>2825894.4800000023</v>
      </c>
      <c r="D46" s="26">
        <f t="shared" si="3"/>
        <v>195979.2800000001</v>
      </c>
      <c r="E46" s="26">
        <f t="shared" si="3"/>
        <v>1013.9999999999927</v>
      </c>
      <c r="F46" s="26">
        <f t="shared" si="3"/>
        <v>324454.0299999998</v>
      </c>
      <c r="G46" s="26">
        <f t="shared" si="3"/>
        <v>61290.55000000005</v>
      </c>
      <c r="H46" s="26">
        <f t="shared" si="3"/>
        <v>4770</v>
      </c>
      <c r="I46" s="26">
        <f t="shared" si="3"/>
        <v>13927.5</v>
      </c>
      <c r="J46" s="26">
        <f t="shared" si="3"/>
        <v>371592.8100000003</v>
      </c>
      <c r="K46" s="26">
        <f t="shared" si="3"/>
        <v>85566.67000000001</v>
      </c>
      <c r="L46" s="26">
        <f t="shared" si="3"/>
        <v>4611644.4</v>
      </c>
      <c r="M46" s="26">
        <f>M41-M44</f>
        <v>21131993.53</v>
      </c>
    </row>
    <row r="47" spans="1:13" ht="12.75">
      <c r="A47" s="21"/>
      <c r="B47" s="23"/>
      <c r="C47" s="24"/>
      <c r="D47" s="24"/>
      <c r="E47" s="24"/>
      <c r="F47" s="23"/>
      <c r="G47" s="24"/>
      <c r="H47" s="24"/>
      <c r="I47" s="24"/>
      <c r="J47" s="24"/>
      <c r="K47" s="24"/>
      <c r="L47" s="24"/>
      <c r="M47" s="39"/>
    </row>
    <row r="48" spans="1:13" ht="13.5" thickBot="1">
      <c r="A48" s="2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41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</row>
    <row r="53" ht="12.75">
      <c r="D53" t="s">
        <v>10</v>
      </c>
    </row>
  </sheetData>
  <sheetProtection/>
  <mergeCells count="9">
    <mergeCell ref="A1:D1"/>
    <mergeCell ref="A2:D2"/>
    <mergeCell ref="A9:A10"/>
    <mergeCell ref="B9:L9"/>
    <mergeCell ref="F6:M6"/>
    <mergeCell ref="M9:M10"/>
    <mergeCell ref="B5:C5"/>
    <mergeCell ref="F5:J5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36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40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879686.93</v>
      </c>
      <c r="C12" s="152">
        <v>219240.16</v>
      </c>
      <c r="D12" s="152">
        <v>37825</v>
      </c>
      <c r="E12" s="152">
        <v>2031.19</v>
      </c>
      <c r="F12" s="152">
        <v>50249.82</v>
      </c>
      <c r="G12" s="152">
        <v>43088.1</v>
      </c>
      <c r="H12" s="152">
        <v>1499.53</v>
      </c>
      <c r="I12" s="152">
        <v>13416</v>
      </c>
      <c r="J12" s="152">
        <v>6049.92</v>
      </c>
      <c r="K12" s="152">
        <v>102874.9</v>
      </c>
      <c r="L12" s="152">
        <v>291171.64</v>
      </c>
      <c r="M12" s="153">
        <f aca="true" t="shared" si="0" ref="M12:M28">SUM(B12:L12)</f>
        <v>1647133.19</v>
      </c>
    </row>
    <row r="13" spans="1:13" ht="14.25">
      <c r="A13" s="62" t="s">
        <v>111</v>
      </c>
      <c r="B13" s="96">
        <v>103083.22</v>
      </c>
      <c r="C13" s="63">
        <v>24229.98</v>
      </c>
      <c r="D13" s="63"/>
      <c r="E13" s="63"/>
      <c r="F13" s="63"/>
      <c r="G13" s="61"/>
      <c r="H13" s="61"/>
      <c r="I13" s="61"/>
      <c r="J13" s="61"/>
      <c r="K13" s="61"/>
      <c r="L13" s="61"/>
      <c r="M13" s="86">
        <f t="shared" si="0"/>
        <v>127313.2</v>
      </c>
    </row>
    <row r="14" spans="1:13" ht="14.25">
      <c r="A14" s="62" t="s">
        <v>164</v>
      </c>
      <c r="B14" s="96"/>
      <c r="C14" s="63"/>
      <c r="D14" s="63"/>
      <c r="E14" s="63"/>
      <c r="F14" s="63"/>
      <c r="G14" s="61"/>
      <c r="H14" s="61"/>
      <c r="I14" s="61"/>
      <c r="J14" s="61"/>
      <c r="K14" s="61"/>
      <c r="L14" s="61"/>
      <c r="M14" s="86">
        <f t="shared" si="0"/>
        <v>0</v>
      </c>
    </row>
    <row r="15" spans="1:13" ht="14.25">
      <c r="A15" s="62" t="s">
        <v>110</v>
      </c>
      <c r="B15" s="61"/>
      <c r="C15" s="61"/>
      <c r="D15" s="61"/>
      <c r="E15" s="359"/>
      <c r="F15" s="359"/>
      <c r="G15" s="359">
        <v>89.65</v>
      </c>
      <c r="H15" s="61"/>
      <c r="I15" s="359"/>
      <c r="J15" s="359"/>
      <c r="K15" s="359"/>
      <c r="L15" s="359"/>
      <c r="M15" s="86">
        <f t="shared" si="0"/>
        <v>89.65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12736.3</v>
      </c>
      <c r="L16" s="61"/>
      <c r="M16" s="86">
        <f t="shared" si="0"/>
        <v>12736.3</v>
      </c>
    </row>
    <row r="17" spans="1:13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359"/>
      <c r="M17" s="86">
        <f t="shared" si="0"/>
        <v>9491.28</v>
      </c>
    </row>
    <row r="18" spans="1:13" ht="14.25">
      <c r="A18" s="62" t="s">
        <v>117</v>
      </c>
      <c r="B18" s="359"/>
      <c r="C18" s="61"/>
      <c r="D18" s="61"/>
      <c r="E18" s="61"/>
      <c r="F18" s="359"/>
      <c r="G18" s="61"/>
      <c r="H18" s="61"/>
      <c r="I18" s="61"/>
      <c r="J18" s="61"/>
      <c r="K18" s="61"/>
      <c r="L18" s="61"/>
      <c r="M18" s="86">
        <f t="shared" si="0"/>
        <v>0</v>
      </c>
    </row>
    <row r="19" spans="1:13" ht="13.5" customHeight="1">
      <c r="A19" s="62" t="s">
        <v>113</v>
      </c>
      <c r="B19" s="359"/>
      <c r="C19" s="61"/>
      <c r="D19" s="61"/>
      <c r="E19" s="61"/>
      <c r="F19" s="61"/>
      <c r="G19" s="61">
        <v>2452.6</v>
      </c>
      <c r="H19" s="61"/>
      <c r="I19" s="61"/>
      <c r="J19" s="61"/>
      <c r="K19" s="61"/>
      <c r="L19" s="61"/>
      <c r="M19" s="86">
        <f t="shared" si="0"/>
        <v>2452.6</v>
      </c>
    </row>
    <row r="20" spans="1:13" ht="14.25">
      <c r="A20" s="62" t="s">
        <v>121</v>
      </c>
      <c r="B20" s="359"/>
      <c r="C20" s="61"/>
      <c r="D20" s="61"/>
      <c r="E20" s="61"/>
      <c r="F20" s="61"/>
      <c r="G20" s="61"/>
      <c r="H20" s="61"/>
      <c r="I20" s="61"/>
      <c r="J20" s="61">
        <v>904.89</v>
      </c>
      <c r="K20" s="61"/>
      <c r="L20" s="61"/>
      <c r="M20" s="86">
        <f t="shared" si="0"/>
        <v>904.89</v>
      </c>
    </row>
    <row r="21" spans="1:13" ht="14.25">
      <c r="A21" s="62" t="s">
        <v>182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61">
        <v>298182.16</v>
      </c>
      <c r="M21" s="86">
        <f t="shared" si="0"/>
        <v>298182.16</v>
      </c>
    </row>
    <row r="22" spans="1:13" ht="14.25">
      <c r="A22" s="399" t="s">
        <v>128</v>
      </c>
      <c r="B22" s="359"/>
      <c r="C22" s="61"/>
      <c r="D22" s="61"/>
      <c r="E22" s="61"/>
      <c r="F22" s="61"/>
      <c r="G22" s="61">
        <v>823.21</v>
      </c>
      <c r="H22" s="61"/>
      <c r="I22" s="61"/>
      <c r="J22" s="61"/>
      <c r="K22" s="359"/>
      <c r="L22" s="61"/>
      <c r="M22" s="94">
        <f t="shared" si="0"/>
        <v>823.21</v>
      </c>
    </row>
    <row r="23" spans="1:13" ht="14.25">
      <c r="A23" s="62" t="s">
        <v>220</v>
      </c>
      <c r="B23" s="359"/>
      <c r="C23" s="61"/>
      <c r="D23" s="61"/>
      <c r="E23" s="61"/>
      <c r="F23" s="61"/>
      <c r="G23" s="61"/>
      <c r="H23" s="61">
        <v>418.14</v>
      </c>
      <c r="I23" s="61"/>
      <c r="J23" s="61"/>
      <c r="K23" s="61"/>
      <c r="L23" s="61"/>
      <c r="M23" s="94">
        <f t="shared" si="0"/>
        <v>418.14</v>
      </c>
    </row>
    <row r="24" spans="1:13" ht="14.25">
      <c r="A24" s="361" t="s">
        <v>195</v>
      </c>
      <c r="B24" s="359"/>
      <c r="C24" s="61"/>
      <c r="D24" s="61"/>
      <c r="E24" s="61"/>
      <c r="F24" s="61"/>
      <c r="G24" s="61">
        <v>180</v>
      </c>
      <c r="H24" s="61"/>
      <c r="I24" s="61"/>
      <c r="J24" s="61"/>
      <c r="K24" s="61"/>
      <c r="L24" s="61"/>
      <c r="M24" s="94">
        <f t="shared" si="0"/>
        <v>180</v>
      </c>
    </row>
    <row r="25" spans="1:13" ht="14.25">
      <c r="A25" s="62" t="s">
        <v>213</v>
      </c>
      <c r="B25" s="359"/>
      <c r="C25" s="61"/>
      <c r="D25" s="61">
        <v>15872.89</v>
      </c>
      <c r="E25" s="61"/>
      <c r="F25" s="61"/>
      <c r="G25" s="61"/>
      <c r="H25" s="61"/>
      <c r="I25" s="48"/>
      <c r="J25" s="61"/>
      <c r="K25" s="61"/>
      <c r="L25" s="61"/>
      <c r="M25" s="94">
        <f t="shared" si="0"/>
        <v>15872.89</v>
      </c>
    </row>
    <row r="26" spans="1:13" ht="14.25">
      <c r="A26" s="62" t="s">
        <v>212</v>
      </c>
      <c r="B26" s="359"/>
      <c r="C26" s="61"/>
      <c r="E26" s="61"/>
      <c r="F26" s="61"/>
      <c r="G26" s="379"/>
      <c r="H26" s="61"/>
      <c r="I26" s="61"/>
      <c r="J26" s="61"/>
      <c r="K26" s="61"/>
      <c r="L26" s="61"/>
      <c r="M26" s="94">
        <f t="shared" si="0"/>
        <v>0</v>
      </c>
    </row>
    <row r="27" spans="1:13" ht="14.25">
      <c r="A27" s="62" t="s">
        <v>124</v>
      </c>
      <c r="B27" s="359"/>
      <c r="C27" s="61"/>
      <c r="D27" s="61"/>
      <c r="E27" s="61"/>
      <c r="F27" s="61"/>
      <c r="G27" s="61"/>
      <c r="H27" s="61"/>
      <c r="I27" s="61">
        <v>4010.17</v>
      </c>
      <c r="J27" s="61"/>
      <c r="K27" s="61"/>
      <c r="L27" s="61"/>
      <c r="M27" s="94">
        <f t="shared" si="0"/>
        <v>4010.17</v>
      </c>
    </row>
    <row r="28" spans="1:13" ht="15" thickBot="1">
      <c r="A28" s="361" t="s">
        <v>219</v>
      </c>
      <c r="B28" s="3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94">
        <f t="shared" si="0"/>
        <v>0</v>
      </c>
    </row>
    <row r="29" spans="1:13" ht="13.5" thickBot="1">
      <c r="A29" s="154" t="s">
        <v>81</v>
      </c>
      <c r="B29" s="159">
        <f aca="true" t="shared" si="1" ref="B29:M29">SUM(B13:B28)</f>
        <v>103083.22</v>
      </c>
      <c r="C29" s="159">
        <f t="shared" si="1"/>
        <v>24229.98</v>
      </c>
      <c r="D29" s="159">
        <f t="shared" si="1"/>
        <v>15872.89</v>
      </c>
      <c r="E29" s="159">
        <f t="shared" si="1"/>
        <v>0</v>
      </c>
      <c r="F29" s="159">
        <f t="shared" si="1"/>
        <v>9491.28</v>
      </c>
      <c r="G29" s="159">
        <f t="shared" si="1"/>
        <v>3545.46</v>
      </c>
      <c r="H29" s="159">
        <f t="shared" si="1"/>
        <v>418.14</v>
      </c>
      <c r="I29" s="159">
        <f t="shared" si="1"/>
        <v>4010.17</v>
      </c>
      <c r="J29" s="159">
        <f t="shared" si="1"/>
        <v>904.89</v>
      </c>
      <c r="K29" s="159">
        <f t="shared" si="1"/>
        <v>12736.3</v>
      </c>
      <c r="L29" s="159">
        <f t="shared" si="1"/>
        <v>298182.16</v>
      </c>
      <c r="M29" s="159">
        <f t="shared" si="1"/>
        <v>472474.49</v>
      </c>
    </row>
    <row r="30" spans="1:13" ht="13.5" thickBot="1">
      <c r="A30" s="111"/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2"/>
      <c r="M30" s="112"/>
    </row>
    <row r="31" spans="1:14" ht="13.5" thickBot="1">
      <c r="A31" s="155" t="s">
        <v>44</v>
      </c>
      <c r="B31" s="156">
        <f aca="true" t="shared" si="2" ref="B31:M31">B12+B29</f>
        <v>982770.15</v>
      </c>
      <c r="C31" s="156">
        <f t="shared" si="2"/>
        <v>243470.14</v>
      </c>
      <c r="D31" s="156">
        <f t="shared" si="2"/>
        <v>53697.89</v>
      </c>
      <c r="E31" s="156">
        <f t="shared" si="2"/>
        <v>2031.19</v>
      </c>
      <c r="F31" s="156">
        <f t="shared" si="2"/>
        <v>59741.1</v>
      </c>
      <c r="G31" s="156">
        <f t="shared" si="2"/>
        <v>46633.56</v>
      </c>
      <c r="H31" s="156">
        <f t="shared" si="2"/>
        <v>1917.67</v>
      </c>
      <c r="I31" s="156">
        <f t="shared" si="2"/>
        <v>17426.17</v>
      </c>
      <c r="J31" s="156">
        <f t="shared" si="2"/>
        <v>6954.81</v>
      </c>
      <c r="K31" s="156">
        <f t="shared" si="2"/>
        <v>115611.2</v>
      </c>
      <c r="L31" s="156">
        <f t="shared" si="2"/>
        <v>589353.8</v>
      </c>
      <c r="M31" s="158">
        <f t="shared" si="2"/>
        <v>2119607.6799999997</v>
      </c>
      <c r="N31" s="85"/>
    </row>
    <row r="32" spans="1:13" ht="12.75">
      <c r="A32" s="111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2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9"/>
  <sheetViews>
    <sheetView zoomScalePageLayoutView="0" workbookViewId="0" topLeftCell="A2">
      <selection activeCell="G18" sqref="G18"/>
    </sheetView>
  </sheetViews>
  <sheetFormatPr defaultColWidth="9.00390625" defaultRowHeight="12.75"/>
  <cols>
    <col min="1" max="1" width="20.25390625" style="0" customWidth="1"/>
    <col min="2" max="2" width="12.125" style="0" customWidth="1"/>
    <col min="3" max="3" width="13.125" style="0" customWidth="1"/>
    <col min="4" max="4" width="11.25390625" style="0" customWidth="1"/>
    <col min="5" max="5" width="9.25390625" style="0" bestFit="1" customWidth="1"/>
    <col min="6" max="6" width="11.625" style="0" customWidth="1"/>
    <col min="7" max="7" width="9.25390625" style="0" bestFit="1" customWidth="1"/>
    <col min="8" max="8" width="10.75390625" style="0" customWidth="1"/>
    <col min="9" max="9" width="11.125" style="0" customWidth="1"/>
    <col min="10" max="10" width="9.25390625" style="0" bestFit="1" customWidth="1"/>
    <col min="11" max="11" width="11.00390625" style="0" customWidth="1"/>
    <col min="12" max="12" width="13.00390625" style="0" customWidth="1"/>
    <col min="13" max="13" width="12.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4"/>
      <c r="B6" s="161" t="s">
        <v>41</v>
      </c>
      <c r="C6" s="12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82" t="s">
        <v>7</v>
      </c>
      <c r="B9" s="483" t="s">
        <v>8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4" t="s">
        <v>9</v>
      </c>
    </row>
    <row r="10" spans="1:13" ht="12.75">
      <c r="A10" s="482"/>
      <c r="B10" s="35">
        <v>2111</v>
      </c>
      <c r="C10" s="35">
        <v>2120</v>
      </c>
      <c r="D10" s="35">
        <v>2210</v>
      </c>
      <c r="E10" s="35">
        <v>2220</v>
      </c>
      <c r="F10" s="35">
        <v>2230</v>
      </c>
      <c r="G10" s="35">
        <v>2240</v>
      </c>
      <c r="H10" s="35">
        <v>2800</v>
      </c>
      <c r="I10" s="35">
        <v>2250</v>
      </c>
      <c r="J10" s="35">
        <v>2272</v>
      </c>
      <c r="K10" s="35">
        <v>2273</v>
      </c>
      <c r="L10" s="35">
        <v>2275</v>
      </c>
      <c r="M10" s="484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13.5" thickBot="1">
      <c r="A12" s="163" t="s">
        <v>69</v>
      </c>
      <c r="B12" s="164">
        <v>803777.7</v>
      </c>
      <c r="C12" s="164">
        <v>218103.03</v>
      </c>
      <c r="D12" s="164">
        <v>34949</v>
      </c>
      <c r="E12" s="164">
        <v>1247.14</v>
      </c>
      <c r="F12" s="164">
        <v>49870.32</v>
      </c>
      <c r="G12" s="164">
        <v>49422.1</v>
      </c>
      <c r="H12" s="164">
        <v>0</v>
      </c>
      <c r="I12" s="164">
        <v>7350</v>
      </c>
      <c r="J12" s="164">
        <v>12936.47</v>
      </c>
      <c r="K12" s="164">
        <v>86441.8</v>
      </c>
      <c r="L12" s="164">
        <v>209001.97</v>
      </c>
      <c r="M12" s="165">
        <f aca="true" t="shared" si="0" ref="M12:M25">SUM(B12:L12)</f>
        <v>1473099.53</v>
      </c>
    </row>
    <row r="13" spans="1:13" ht="14.25">
      <c r="A13" s="62" t="s">
        <v>111</v>
      </c>
      <c r="B13" s="96">
        <v>103444.62</v>
      </c>
      <c r="C13" s="63">
        <v>24335.93</v>
      </c>
      <c r="D13" s="63"/>
      <c r="E13" s="63"/>
      <c r="F13" s="63"/>
      <c r="G13" s="61"/>
      <c r="H13" s="61"/>
      <c r="I13" s="61"/>
      <c r="J13" s="61"/>
      <c r="K13" s="61"/>
      <c r="L13" s="61"/>
      <c r="M13" s="86">
        <f t="shared" si="0"/>
        <v>127780.54999999999</v>
      </c>
    </row>
    <row r="14" spans="1:13" ht="14.25">
      <c r="A14" s="62" t="s">
        <v>166</v>
      </c>
      <c r="B14" s="96"/>
      <c r="C14" s="63"/>
      <c r="D14" s="63"/>
      <c r="E14" s="63"/>
      <c r="F14" s="63"/>
      <c r="G14" s="61"/>
      <c r="H14" s="61"/>
      <c r="I14" s="61"/>
      <c r="J14" s="61"/>
      <c r="K14" s="61"/>
      <c r="L14" s="61"/>
      <c r="M14" s="86">
        <f t="shared" si="0"/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359">
        <v>67.15</v>
      </c>
      <c r="H15" s="61"/>
      <c r="I15" s="359"/>
      <c r="J15" s="359"/>
      <c r="K15" s="359"/>
      <c r="L15" s="359"/>
      <c r="M15" s="86">
        <f t="shared" si="0"/>
        <v>67.15</v>
      </c>
    </row>
    <row r="16" spans="1:13" ht="14.25">
      <c r="A16" s="62" t="s">
        <v>112</v>
      </c>
      <c r="B16" s="61"/>
      <c r="C16" s="61"/>
      <c r="D16" s="61"/>
      <c r="E16" s="61"/>
      <c r="F16" s="61"/>
      <c r="G16" s="61"/>
      <c r="H16" s="61"/>
      <c r="I16" s="61"/>
      <c r="J16" s="61"/>
      <c r="K16" s="61">
        <v>12588.64</v>
      </c>
      <c r="L16" s="61"/>
      <c r="M16" s="86">
        <f t="shared" si="0"/>
        <v>12588.64</v>
      </c>
    </row>
    <row r="17" spans="1:13" ht="14.25">
      <c r="A17" s="358" t="s">
        <v>115</v>
      </c>
      <c r="B17" s="359"/>
      <c r="C17" s="61"/>
      <c r="D17" s="61"/>
      <c r="E17" s="61"/>
      <c r="F17" s="61">
        <v>7200</v>
      </c>
      <c r="G17" s="61"/>
      <c r="H17" s="61"/>
      <c r="I17" s="61"/>
      <c r="J17" s="61"/>
      <c r="K17" s="61"/>
      <c r="L17" s="61"/>
      <c r="M17" s="86">
        <f t="shared" si="0"/>
        <v>7200</v>
      </c>
    </row>
    <row r="18" spans="1:13" ht="14.25">
      <c r="A18" s="62" t="s">
        <v>117</v>
      </c>
      <c r="B18" s="359"/>
      <c r="C18" s="61"/>
      <c r="D18" s="61"/>
      <c r="E18" s="61"/>
      <c r="F18" s="359"/>
      <c r="G18" s="61"/>
      <c r="H18" s="61"/>
      <c r="I18" s="61"/>
      <c r="J18" s="61"/>
      <c r="K18" s="61"/>
      <c r="L18" s="61">
        <v>269973.01</v>
      </c>
      <c r="M18" s="86">
        <f t="shared" si="0"/>
        <v>269973.01</v>
      </c>
    </row>
    <row r="19" spans="1:13" ht="14.25">
      <c r="A19" s="62" t="s">
        <v>128</v>
      </c>
      <c r="B19" s="359"/>
      <c r="C19" s="61"/>
      <c r="D19" s="61"/>
      <c r="E19" s="61"/>
      <c r="F19" s="61"/>
      <c r="G19" s="61">
        <v>823.21</v>
      </c>
      <c r="H19" s="61"/>
      <c r="I19" s="61"/>
      <c r="J19" s="61"/>
      <c r="K19" s="61"/>
      <c r="L19" s="61"/>
      <c r="M19" s="86">
        <f t="shared" si="0"/>
        <v>823.21</v>
      </c>
    </row>
    <row r="20" spans="1:13" ht="14.25">
      <c r="A20" s="62" t="s">
        <v>213</v>
      </c>
      <c r="B20" s="359"/>
      <c r="C20" s="61"/>
      <c r="D20" s="61">
        <v>15872.89</v>
      </c>
      <c r="E20" s="61"/>
      <c r="F20" s="359"/>
      <c r="G20" s="61"/>
      <c r="H20" s="61">
        <v>418.14</v>
      </c>
      <c r="I20" s="61"/>
      <c r="J20" s="61"/>
      <c r="K20" s="61"/>
      <c r="L20" s="61"/>
      <c r="M20" s="86">
        <f t="shared" si="0"/>
        <v>16291.029999999999</v>
      </c>
    </row>
    <row r="21" spans="1:13" ht="14.25">
      <c r="A21" s="62" t="s">
        <v>203</v>
      </c>
      <c r="B21" s="359"/>
      <c r="C21" s="61"/>
      <c r="D21" s="61"/>
      <c r="E21" s="61"/>
      <c r="F21" s="61"/>
      <c r="G21" s="61">
        <v>2452.6</v>
      </c>
      <c r="H21" s="61"/>
      <c r="I21" s="61"/>
      <c r="J21" s="61">
        <v>1591.94</v>
      </c>
      <c r="K21" s="61"/>
      <c r="L21" s="61"/>
      <c r="M21" s="86">
        <f t="shared" si="0"/>
        <v>4044.54</v>
      </c>
    </row>
    <row r="22" spans="1:13" ht="14.25">
      <c r="A22" s="361" t="s">
        <v>219</v>
      </c>
      <c r="B22" s="359"/>
      <c r="C22" s="61"/>
      <c r="D22" s="61"/>
      <c r="E22" s="61"/>
      <c r="F22" s="61"/>
      <c r="G22" s="61">
        <v>180</v>
      </c>
      <c r="H22" s="61"/>
      <c r="I22" s="61"/>
      <c r="J22" s="61"/>
      <c r="K22" s="61"/>
      <c r="L22" s="61"/>
      <c r="M22" s="86">
        <f t="shared" si="0"/>
        <v>180</v>
      </c>
    </row>
    <row r="23" spans="1:13" ht="14.25">
      <c r="A23" s="29" t="s">
        <v>221</v>
      </c>
      <c r="B23" s="35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86">
        <f t="shared" si="0"/>
        <v>0</v>
      </c>
    </row>
    <row r="24" spans="1:13" ht="14.25">
      <c r="A24" s="62" t="s">
        <v>118</v>
      </c>
      <c r="B24" s="359"/>
      <c r="C24" s="61"/>
      <c r="D24" s="61"/>
      <c r="E24" s="61"/>
      <c r="F24" s="61"/>
      <c r="G24" s="61">
        <v>2842.35</v>
      </c>
      <c r="H24" s="61"/>
      <c r="I24" s="61"/>
      <c r="J24" s="61"/>
      <c r="K24" s="61"/>
      <c r="L24" s="61"/>
      <c r="M24" s="86">
        <f t="shared" si="0"/>
        <v>2842.35</v>
      </c>
    </row>
    <row r="25" spans="1:13" ht="15" thickBot="1">
      <c r="A25" s="382" t="s">
        <v>124</v>
      </c>
      <c r="B25" s="359"/>
      <c r="C25" s="61"/>
      <c r="D25" s="61"/>
      <c r="E25" s="61"/>
      <c r="F25" s="61"/>
      <c r="G25" s="61"/>
      <c r="H25" s="61"/>
      <c r="I25" s="61">
        <v>985</v>
      </c>
      <c r="J25" s="61"/>
      <c r="K25" s="61"/>
      <c r="L25" s="61"/>
      <c r="M25" s="86">
        <f t="shared" si="0"/>
        <v>985</v>
      </c>
    </row>
    <row r="26" spans="1:13" ht="13.5" thickBot="1">
      <c r="A26" s="154" t="s">
        <v>81</v>
      </c>
      <c r="B26" s="355">
        <f aca="true" t="shared" si="1" ref="B26:M26">SUM(B13:B25)</f>
        <v>103444.62</v>
      </c>
      <c r="C26" s="355">
        <f t="shared" si="1"/>
        <v>24335.93</v>
      </c>
      <c r="D26" s="355">
        <f t="shared" si="1"/>
        <v>15872.89</v>
      </c>
      <c r="E26" s="355">
        <f t="shared" si="1"/>
        <v>0</v>
      </c>
      <c r="F26" s="355">
        <f t="shared" si="1"/>
        <v>7200</v>
      </c>
      <c r="G26" s="355">
        <f t="shared" si="1"/>
        <v>6365.3099999999995</v>
      </c>
      <c r="H26" s="355">
        <f t="shared" si="1"/>
        <v>418.14</v>
      </c>
      <c r="I26" s="355">
        <f t="shared" si="1"/>
        <v>985</v>
      </c>
      <c r="J26" s="355">
        <f t="shared" si="1"/>
        <v>1591.94</v>
      </c>
      <c r="K26" s="355">
        <f t="shared" si="1"/>
        <v>12588.64</v>
      </c>
      <c r="L26" s="355">
        <f t="shared" si="1"/>
        <v>269973.01</v>
      </c>
      <c r="M26" s="104">
        <f t="shared" si="1"/>
        <v>442775.4799999999</v>
      </c>
    </row>
    <row r="27" spans="1:13" ht="13.5" thickBot="1">
      <c r="A27" s="155" t="s">
        <v>44</v>
      </c>
      <c r="B27" s="356">
        <f aca="true" t="shared" si="2" ref="B27:M27">B12+B26</f>
        <v>907222.32</v>
      </c>
      <c r="C27" s="356">
        <f t="shared" si="2"/>
        <v>242438.96</v>
      </c>
      <c r="D27" s="356">
        <f t="shared" si="2"/>
        <v>50821.89</v>
      </c>
      <c r="E27" s="356">
        <f t="shared" si="2"/>
        <v>1247.14</v>
      </c>
      <c r="F27" s="356">
        <f t="shared" si="2"/>
        <v>57070.32</v>
      </c>
      <c r="G27" s="356">
        <f t="shared" si="2"/>
        <v>55787.409999999996</v>
      </c>
      <c r="H27" s="356">
        <f t="shared" si="2"/>
        <v>418.14</v>
      </c>
      <c r="I27" s="356">
        <f t="shared" si="2"/>
        <v>8335</v>
      </c>
      <c r="J27" s="356">
        <f t="shared" si="2"/>
        <v>14528.41</v>
      </c>
      <c r="K27" s="356">
        <f t="shared" si="2"/>
        <v>99030.44</v>
      </c>
      <c r="L27" s="356">
        <f t="shared" si="2"/>
        <v>478974.98</v>
      </c>
      <c r="M27" s="166">
        <f t="shared" si="2"/>
        <v>1915875.01</v>
      </c>
    </row>
    <row r="28" spans="1:13" ht="12.75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2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7.25390625" style="0" customWidth="1"/>
    <col min="2" max="2" width="12.00390625" style="0" customWidth="1"/>
    <col min="3" max="3" width="11.25390625" style="0" customWidth="1"/>
    <col min="4" max="4" width="12.00390625" style="0" customWidth="1"/>
    <col min="5" max="5" width="8.625" style="0" customWidth="1"/>
    <col min="6" max="6" width="11.375" style="0" customWidth="1"/>
    <col min="7" max="7" width="11.875" style="0" customWidth="1"/>
    <col min="8" max="8" width="9.25390625" style="0" customWidth="1"/>
    <col min="9" max="9" width="10.125" style="0" customWidth="1"/>
    <col min="10" max="10" width="11.75390625" style="0" customWidth="1"/>
    <col min="11" max="11" width="13.375" style="0" customWidth="1"/>
    <col min="12" max="12" width="12.00390625" style="0" customWidth="1"/>
    <col min="13" max="13" width="12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4"/>
      <c r="B6" s="161" t="s">
        <v>17</v>
      </c>
      <c r="C6" s="12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82" t="s">
        <v>7</v>
      </c>
      <c r="B9" s="483" t="s">
        <v>8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4" t="s">
        <v>9</v>
      </c>
    </row>
    <row r="10" spans="1:13" ht="21.75" customHeight="1">
      <c r="A10" s="482"/>
      <c r="B10" s="35">
        <v>2111</v>
      </c>
      <c r="C10" s="35">
        <v>2120</v>
      </c>
      <c r="D10" s="35">
        <v>2210</v>
      </c>
      <c r="E10" s="35">
        <v>2220</v>
      </c>
      <c r="F10" s="35">
        <v>2230</v>
      </c>
      <c r="G10" s="35">
        <v>2240</v>
      </c>
      <c r="H10" s="35">
        <v>2800</v>
      </c>
      <c r="I10" s="35">
        <v>2250</v>
      </c>
      <c r="J10" s="35">
        <v>2272</v>
      </c>
      <c r="K10" s="35">
        <v>2273</v>
      </c>
      <c r="L10" s="35">
        <v>2275</v>
      </c>
      <c r="M10" s="484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22.5" customHeight="1" thickBot="1">
      <c r="A12" s="167" t="s">
        <v>68</v>
      </c>
      <c r="B12" s="168">
        <v>1004730.61</v>
      </c>
      <c r="C12" s="168">
        <v>238549.24</v>
      </c>
      <c r="D12" s="168">
        <v>28115</v>
      </c>
      <c r="E12" s="168">
        <v>2945.14</v>
      </c>
      <c r="F12" s="168">
        <v>50251.71</v>
      </c>
      <c r="G12" s="168">
        <v>81290.18</v>
      </c>
      <c r="H12" s="168">
        <v>0</v>
      </c>
      <c r="I12" s="168">
        <v>31932.78</v>
      </c>
      <c r="J12" s="168">
        <v>19131.4</v>
      </c>
      <c r="K12" s="168">
        <v>154227.36</v>
      </c>
      <c r="L12" s="168">
        <v>226598.85</v>
      </c>
      <c r="M12" s="169">
        <f aca="true" t="shared" si="0" ref="M12:M28">SUM(B12:L12)</f>
        <v>1837772.27</v>
      </c>
    </row>
    <row r="13" spans="1:13" ht="14.25">
      <c r="A13" s="62" t="s">
        <v>111</v>
      </c>
      <c r="B13" s="61">
        <v>115912.54</v>
      </c>
      <c r="C13" s="61">
        <v>25843.82</v>
      </c>
      <c r="D13" s="63"/>
      <c r="E13" s="63"/>
      <c r="F13" s="63"/>
      <c r="G13" s="61"/>
      <c r="H13" s="61"/>
      <c r="I13" s="61"/>
      <c r="J13" s="61"/>
      <c r="K13" s="61"/>
      <c r="L13" s="61"/>
      <c r="M13" s="86">
        <f t="shared" si="0"/>
        <v>141756.36</v>
      </c>
    </row>
    <row r="14" spans="1:13" ht="14.25">
      <c r="A14" s="62" t="s">
        <v>163</v>
      </c>
      <c r="B14" s="61"/>
      <c r="C14" s="61"/>
      <c r="D14" s="63"/>
      <c r="E14" s="63"/>
      <c r="F14" s="63"/>
      <c r="G14" s="61"/>
      <c r="H14" s="61"/>
      <c r="I14" s="61"/>
      <c r="J14" s="61"/>
      <c r="K14" s="61"/>
      <c r="L14" s="61"/>
      <c r="M14" s="86">
        <f t="shared" si="0"/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359">
        <v>432.31</v>
      </c>
      <c r="H15" s="61"/>
      <c r="I15" s="359"/>
      <c r="J15" s="359"/>
      <c r="K15" s="359"/>
      <c r="L15" s="359"/>
      <c r="M15" s="86">
        <f t="shared" si="0"/>
        <v>432.31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26406.08</v>
      </c>
      <c r="L16" s="61"/>
      <c r="M16" s="86">
        <f t="shared" si="0"/>
        <v>26406.08</v>
      </c>
    </row>
    <row r="17" spans="1:13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86">
        <f t="shared" si="0"/>
        <v>9491.28</v>
      </c>
    </row>
    <row r="18" spans="1:13" ht="14.25">
      <c r="A18" s="62" t="s">
        <v>117</v>
      </c>
      <c r="B18" s="359"/>
      <c r="C18" s="61"/>
      <c r="D18" s="61"/>
      <c r="E18" s="61"/>
      <c r="F18" s="359"/>
      <c r="G18" s="61"/>
      <c r="H18" s="61">
        <v>418.14</v>
      </c>
      <c r="I18" s="61"/>
      <c r="J18" s="61"/>
      <c r="K18" s="61"/>
      <c r="L18" s="61">
        <v>336731.2</v>
      </c>
      <c r="M18" s="86">
        <f t="shared" si="0"/>
        <v>337149.34</v>
      </c>
    </row>
    <row r="19" spans="1:13" ht="14.25">
      <c r="A19" s="62" t="s">
        <v>113</v>
      </c>
      <c r="B19" s="359"/>
      <c r="C19" s="61"/>
      <c r="D19" s="61"/>
      <c r="E19" s="61"/>
      <c r="F19" s="61"/>
      <c r="G19" s="61">
        <v>2452.6</v>
      </c>
      <c r="H19" s="61"/>
      <c r="I19" s="61"/>
      <c r="J19" s="61"/>
      <c r="K19" s="61"/>
      <c r="L19" s="61"/>
      <c r="M19" s="86">
        <f t="shared" si="0"/>
        <v>2452.6</v>
      </c>
    </row>
    <row r="20" spans="1:13" ht="14.25">
      <c r="A20" s="62" t="s">
        <v>121</v>
      </c>
      <c r="B20" s="359"/>
      <c r="C20" s="61"/>
      <c r="D20" s="61"/>
      <c r="E20" s="61"/>
      <c r="F20" s="61"/>
      <c r="G20" s="61"/>
      <c r="H20" s="61"/>
      <c r="I20" s="61"/>
      <c r="J20" s="61">
        <v>3152.52</v>
      </c>
      <c r="K20" s="61"/>
      <c r="L20" s="61"/>
      <c r="M20" s="86">
        <f t="shared" si="0"/>
        <v>3152.52</v>
      </c>
    </row>
    <row r="21" spans="1:13" ht="14.25">
      <c r="A21" s="62" t="s">
        <v>195</v>
      </c>
      <c r="B21" s="359"/>
      <c r="C21" s="61"/>
      <c r="D21" s="61"/>
      <c r="E21" s="61"/>
      <c r="F21" s="61"/>
      <c r="G21" s="61">
        <v>180</v>
      </c>
      <c r="H21" s="61"/>
      <c r="I21" s="61"/>
      <c r="J21" s="61"/>
      <c r="K21" s="61"/>
      <c r="L21" s="61"/>
      <c r="M21" s="86">
        <f t="shared" si="0"/>
        <v>180</v>
      </c>
    </row>
    <row r="22" spans="1:13" ht="14.25">
      <c r="A22" s="399" t="s">
        <v>220</v>
      </c>
      <c r="B22" s="35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86">
        <f t="shared" si="0"/>
        <v>0</v>
      </c>
    </row>
    <row r="23" spans="1:13" ht="14.25">
      <c r="A23" s="361" t="s">
        <v>123</v>
      </c>
      <c r="B23" s="359"/>
      <c r="C23" s="61"/>
      <c r="D23" s="61"/>
      <c r="E23" s="61"/>
      <c r="F23" s="61"/>
      <c r="G23" s="371">
        <v>4329</v>
      </c>
      <c r="H23" s="61"/>
      <c r="I23" s="61"/>
      <c r="J23" s="61"/>
      <c r="K23" s="61"/>
      <c r="L23" s="61"/>
      <c r="M23" s="86">
        <f t="shared" si="0"/>
        <v>4329</v>
      </c>
    </row>
    <row r="24" spans="1:13" ht="14.25">
      <c r="A24" s="62" t="s">
        <v>213</v>
      </c>
      <c r="B24" s="359"/>
      <c r="C24" s="61"/>
      <c r="D24" s="61">
        <v>15872.89</v>
      </c>
      <c r="E24" s="61"/>
      <c r="F24" s="61"/>
      <c r="G24" s="61"/>
      <c r="H24" s="61"/>
      <c r="I24" s="61"/>
      <c r="J24" s="61"/>
      <c r="K24" s="61"/>
      <c r="L24" s="61"/>
      <c r="M24" s="86">
        <f t="shared" si="0"/>
        <v>15872.89</v>
      </c>
    </row>
    <row r="25" spans="1:13" ht="14.25">
      <c r="A25" s="62" t="s">
        <v>128</v>
      </c>
      <c r="B25" s="359"/>
      <c r="C25" s="61"/>
      <c r="D25" s="61"/>
      <c r="E25" s="61"/>
      <c r="F25" s="61"/>
      <c r="G25" s="61">
        <v>823.21</v>
      </c>
      <c r="H25" s="61"/>
      <c r="I25" s="61"/>
      <c r="J25" s="61"/>
      <c r="K25" s="61"/>
      <c r="L25" s="61"/>
      <c r="M25" s="86">
        <f t="shared" si="0"/>
        <v>823.21</v>
      </c>
    </row>
    <row r="26" spans="1:13" ht="14.25">
      <c r="A26" s="62" t="s">
        <v>187</v>
      </c>
      <c r="B26" s="359"/>
      <c r="C26" s="61"/>
      <c r="D26" s="379">
        <v>218.12</v>
      </c>
      <c r="E26" s="61"/>
      <c r="F26" s="61"/>
      <c r="G26" s="61"/>
      <c r="H26" s="61"/>
      <c r="I26" s="61"/>
      <c r="J26" s="61"/>
      <c r="K26" s="61"/>
      <c r="L26" s="61"/>
      <c r="M26" s="86">
        <f t="shared" si="0"/>
        <v>218.12</v>
      </c>
    </row>
    <row r="27" spans="1:13" ht="14.25">
      <c r="A27" s="361" t="s">
        <v>124</v>
      </c>
      <c r="B27" s="359"/>
      <c r="C27" s="61"/>
      <c r="D27" s="61"/>
      <c r="E27" s="61"/>
      <c r="F27" s="61"/>
      <c r="G27" s="61"/>
      <c r="H27" s="61"/>
      <c r="I27" s="61">
        <v>3365</v>
      </c>
      <c r="J27" s="61"/>
      <c r="K27" s="61"/>
      <c r="L27" s="61"/>
      <c r="M27" s="86">
        <f t="shared" si="0"/>
        <v>3365</v>
      </c>
    </row>
    <row r="28" spans="1:13" ht="15" thickBot="1">
      <c r="A28" s="361" t="s">
        <v>219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86">
        <f t="shared" si="0"/>
        <v>0</v>
      </c>
    </row>
    <row r="29" spans="1:13" ht="13.5" thickBot="1">
      <c r="A29" s="154" t="s">
        <v>81</v>
      </c>
      <c r="B29" s="104">
        <f aca="true" t="shared" si="1" ref="B29:M29">SUM(B13:B28)</f>
        <v>115912.54</v>
      </c>
      <c r="C29" s="104">
        <f t="shared" si="1"/>
        <v>25843.82</v>
      </c>
      <c r="D29" s="104">
        <f t="shared" si="1"/>
        <v>16091.01</v>
      </c>
      <c r="E29" s="104">
        <f t="shared" si="1"/>
        <v>0</v>
      </c>
      <c r="F29" s="104">
        <f t="shared" si="1"/>
        <v>9491.28</v>
      </c>
      <c r="G29" s="104">
        <f t="shared" si="1"/>
        <v>8217.119999999999</v>
      </c>
      <c r="H29" s="104">
        <f t="shared" si="1"/>
        <v>418.14</v>
      </c>
      <c r="I29" s="104">
        <f t="shared" si="1"/>
        <v>3365</v>
      </c>
      <c r="J29" s="104">
        <f t="shared" si="1"/>
        <v>3152.52</v>
      </c>
      <c r="K29" s="104">
        <f t="shared" si="1"/>
        <v>26406.08</v>
      </c>
      <c r="L29" s="104">
        <f t="shared" si="1"/>
        <v>336731.2</v>
      </c>
      <c r="M29" s="104">
        <f t="shared" si="1"/>
        <v>545628.71</v>
      </c>
    </row>
    <row r="30" spans="1:13" ht="13.5" thickBot="1">
      <c r="A30" s="119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5"/>
    </row>
    <row r="31" spans="1:13" ht="13.5" thickBot="1">
      <c r="A31" s="155" t="s">
        <v>46</v>
      </c>
      <c r="B31" s="156">
        <f aca="true" t="shared" si="2" ref="B31:L31">B12+B29</f>
        <v>1120643.15</v>
      </c>
      <c r="C31" s="156">
        <f t="shared" si="2"/>
        <v>264393.06</v>
      </c>
      <c r="D31" s="156">
        <f t="shared" si="2"/>
        <v>44206.01</v>
      </c>
      <c r="E31" s="156">
        <f t="shared" si="2"/>
        <v>2945.14</v>
      </c>
      <c r="F31" s="156">
        <f t="shared" si="2"/>
        <v>59742.99</v>
      </c>
      <c r="G31" s="156">
        <f t="shared" si="2"/>
        <v>89507.29999999999</v>
      </c>
      <c r="H31" s="156">
        <f t="shared" si="2"/>
        <v>418.14</v>
      </c>
      <c r="I31" s="156">
        <f t="shared" si="2"/>
        <v>35297.78</v>
      </c>
      <c r="J31" s="156">
        <f t="shared" si="2"/>
        <v>22283.920000000002</v>
      </c>
      <c r="K31" s="156">
        <f t="shared" si="2"/>
        <v>180633.44</v>
      </c>
      <c r="L31" s="156">
        <f t="shared" si="2"/>
        <v>563330.05</v>
      </c>
      <c r="M31" s="158">
        <f>M12+M29</f>
        <v>2383400.98</v>
      </c>
    </row>
    <row r="32" spans="1:13" ht="12.75">
      <c r="A32" s="111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2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8"/>
  <sheetViews>
    <sheetView zoomScalePageLayoutView="0" workbookViewId="0" topLeftCell="A4">
      <selection activeCell="J24" sqref="J24"/>
    </sheetView>
  </sheetViews>
  <sheetFormatPr defaultColWidth="9.00390625" defaultRowHeight="12.75"/>
  <cols>
    <col min="1" max="1" width="19.125" style="0" customWidth="1"/>
    <col min="2" max="2" width="13.25390625" style="0" customWidth="1"/>
    <col min="3" max="3" width="11.125" style="0" customWidth="1"/>
    <col min="4" max="4" width="9.25390625" style="0" bestFit="1" customWidth="1"/>
    <col min="5" max="5" width="8.25390625" style="0" customWidth="1"/>
    <col min="6" max="7" width="9.25390625" style="0" bestFit="1" customWidth="1"/>
    <col min="8" max="8" width="11.625" style="0" customWidth="1"/>
    <col min="9" max="9" width="9.625" style="0" customWidth="1"/>
    <col min="10" max="10" width="9.25390625" style="0" bestFit="1" customWidth="1"/>
    <col min="11" max="12" width="10.875" style="0" customWidth="1"/>
    <col min="13" max="13" width="12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4"/>
      <c r="B6" s="161" t="s">
        <v>18</v>
      </c>
      <c r="C6" s="12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82" t="s">
        <v>7</v>
      </c>
      <c r="B9" s="483" t="s">
        <v>8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4" t="s">
        <v>9</v>
      </c>
    </row>
    <row r="10" spans="1:13" ht="12.75">
      <c r="A10" s="482"/>
      <c r="B10" s="35">
        <v>2111</v>
      </c>
      <c r="C10" s="35">
        <v>2120</v>
      </c>
      <c r="D10" s="35">
        <v>2210</v>
      </c>
      <c r="E10" s="35">
        <v>2220</v>
      </c>
      <c r="F10" s="35">
        <v>2230</v>
      </c>
      <c r="G10" s="35">
        <v>2240</v>
      </c>
      <c r="H10" s="35">
        <v>2800</v>
      </c>
      <c r="I10" s="35">
        <v>2250</v>
      </c>
      <c r="J10" s="35">
        <v>2272</v>
      </c>
      <c r="K10" s="35">
        <v>2273</v>
      </c>
      <c r="L10" s="35">
        <v>2275</v>
      </c>
      <c r="M10" s="484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13.5" thickBot="1">
      <c r="A12" s="170" t="s">
        <v>75</v>
      </c>
      <c r="B12" s="171">
        <v>983337.16</v>
      </c>
      <c r="C12" s="171">
        <v>241183.38</v>
      </c>
      <c r="D12" s="171">
        <v>35830</v>
      </c>
      <c r="E12" s="171">
        <v>2747.14</v>
      </c>
      <c r="F12" s="171">
        <v>50406.95</v>
      </c>
      <c r="G12" s="171">
        <v>70581.92</v>
      </c>
      <c r="H12" s="171">
        <v>0</v>
      </c>
      <c r="I12" s="171">
        <v>13726.53</v>
      </c>
      <c r="J12" s="171">
        <v>8191.39</v>
      </c>
      <c r="K12" s="171">
        <v>108248.58</v>
      </c>
      <c r="L12" s="171">
        <v>284005.54</v>
      </c>
      <c r="M12" s="172">
        <f aca="true" t="shared" si="0" ref="M12:M25">SUM(B12:L12)</f>
        <v>1798258.5899999999</v>
      </c>
    </row>
    <row r="13" spans="1:13" ht="14.25">
      <c r="A13" s="62" t="s">
        <v>111</v>
      </c>
      <c r="B13" s="359">
        <v>117555.13</v>
      </c>
      <c r="C13" s="61">
        <v>28701.07</v>
      </c>
      <c r="D13" s="61"/>
      <c r="E13" s="61"/>
      <c r="F13" s="359"/>
      <c r="G13" s="61"/>
      <c r="H13" s="61"/>
      <c r="I13" s="61"/>
      <c r="J13" s="61"/>
      <c r="K13" s="61"/>
      <c r="L13" s="61"/>
      <c r="M13" s="94">
        <f t="shared" si="0"/>
        <v>146256.2</v>
      </c>
    </row>
    <row r="14" spans="1:13" ht="14.25">
      <c r="A14" s="62" t="s">
        <v>167</v>
      </c>
      <c r="B14" s="96"/>
      <c r="C14" s="63"/>
      <c r="D14" s="63"/>
      <c r="E14" s="63"/>
      <c r="F14" s="96"/>
      <c r="G14" s="61"/>
      <c r="H14" s="61"/>
      <c r="I14" s="61"/>
      <c r="J14" s="61"/>
      <c r="K14" s="61"/>
      <c r="L14" s="61"/>
      <c r="M14" s="94">
        <f t="shared" si="0"/>
        <v>0</v>
      </c>
    </row>
    <row r="15" spans="1:13" ht="14.25">
      <c r="A15" s="62" t="s">
        <v>110</v>
      </c>
      <c r="B15" s="96"/>
      <c r="C15" s="63"/>
      <c r="D15" s="63"/>
      <c r="E15" s="63"/>
      <c r="F15" s="63"/>
      <c r="G15" s="359"/>
      <c r="H15" s="359"/>
      <c r="I15" s="359"/>
      <c r="J15" s="359"/>
      <c r="K15" s="359"/>
      <c r="L15" s="359"/>
      <c r="M15" s="94">
        <f t="shared" si="0"/>
        <v>0</v>
      </c>
    </row>
    <row r="16" spans="1:13" ht="14.25">
      <c r="A16" s="62" t="s">
        <v>112</v>
      </c>
      <c r="B16" s="61"/>
      <c r="C16" s="61"/>
      <c r="D16" s="61"/>
      <c r="E16" s="61"/>
      <c r="F16" s="61"/>
      <c r="G16" s="61"/>
      <c r="H16" s="61"/>
      <c r="I16" s="61"/>
      <c r="J16" s="61"/>
      <c r="K16" s="61">
        <v>18447.86</v>
      </c>
      <c r="L16" s="61"/>
      <c r="M16" s="94">
        <f t="shared" si="0"/>
        <v>18447.86</v>
      </c>
    </row>
    <row r="17" spans="1:13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94">
        <f t="shared" si="0"/>
        <v>9491.28</v>
      </c>
    </row>
    <row r="18" spans="1:13" ht="13.5" customHeight="1">
      <c r="A18" s="62" t="s">
        <v>130</v>
      </c>
      <c r="B18" s="359"/>
      <c r="C18" s="61"/>
      <c r="D18" s="61"/>
      <c r="E18" s="61"/>
      <c r="F18" s="359"/>
      <c r="G18" s="401"/>
      <c r="H18" s="61">
        <v>418.14</v>
      </c>
      <c r="I18" s="61"/>
      <c r="J18" s="61"/>
      <c r="K18" s="61"/>
      <c r="L18" s="61">
        <v>502564.8</v>
      </c>
      <c r="M18" s="94">
        <f t="shared" si="0"/>
        <v>502982.94</v>
      </c>
    </row>
    <row r="19" spans="1:13" ht="14.25">
      <c r="A19" s="62" t="s">
        <v>113</v>
      </c>
      <c r="B19" s="359"/>
      <c r="C19" s="61"/>
      <c r="D19" s="61"/>
      <c r="E19" s="61"/>
      <c r="F19" s="61"/>
      <c r="G19" s="61">
        <v>2678.9</v>
      </c>
      <c r="H19" s="61"/>
      <c r="I19" s="61"/>
      <c r="J19" s="61"/>
      <c r="K19" s="61"/>
      <c r="L19" s="61"/>
      <c r="M19" s="94">
        <f t="shared" si="0"/>
        <v>2678.9</v>
      </c>
    </row>
    <row r="20" spans="1:13" ht="14.25">
      <c r="A20" s="62" t="s">
        <v>121</v>
      </c>
      <c r="B20" s="359"/>
      <c r="C20" s="62"/>
      <c r="D20" s="61"/>
      <c r="E20" s="61"/>
      <c r="F20" s="61"/>
      <c r="G20" s="61"/>
      <c r="H20" s="61"/>
      <c r="I20" s="61"/>
      <c r="J20" s="371">
        <v>963.6</v>
      </c>
      <c r="K20" s="61"/>
      <c r="L20" s="61"/>
      <c r="M20" s="94">
        <f t="shared" si="0"/>
        <v>963.6</v>
      </c>
    </row>
    <row r="21" spans="1:13" ht="14.25">
      <c r="A21" s="62" t="s">
        <v>227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94">
        <f t="shared" si="0"/>
        <v>0</v>
      </c>
    </row>
    <row r="22" spans="1:13" ht="14.25">
      <c r="A22" s="62" t="s">
        <v>213</v>
      </c>
      <c r="B22" s="359"/>
      <c r="C22" s="61"/>
      <c r="D22" s="61">
        <v>15872.89</v>
      </c>
      <c r="E22" s="61"/>
      <c r="F22" s="61"/>
      <c r="G22" s="61"/>
      <c r="H22" s="61"/>
      <c r="I22" s="61"/>
      <c r="J22" s="61"/>
      <c r="K22" s="61"/>
      <c r="L22" s="61"/>
      <c r="M22" s="94">
        <f t="shared" si="0"/>
        <v>15872.89</v>
      </c>
    </row>
    <row r="23" spans="1:13" ht="14.25">
      <c r="A23" s="62" t="s">
        <v>226</v>
      </c>
      <c r="B23" s="359"/>
      <c r="C23" s="61"/>
      <c r="D23" s="61"/>
      <c r="E23" s="61"/>
      <c r="F23" s="61"/>
      <c r="G23" s="61">
        <v>823.21</v>
      </c>
      <c r="H23" s="61"/>
      <c r="I23" s="61"/>
      <c r="J23" s="61"/>
      <c r="K23" s="61"/>
      <c r="L23" s="61"/>
      <c r="M23" s="94">
        <f t="shared" si="0"/>
        <v>823.21</v>
      </c>
    </row>
    <row r="24" spans="1:13" ht="14.25">
      <c r="A24" s="361" t="s">
        <v>128</v>
      </c>
      <c r="B24" s="359"/>
      <c r="C24" s="61"/>
      <c r="D24" s="61"/>
      <c r="E24" s="61"/>
      <c r="F24" s="61"/>
      <c r="G24" s="61">
        <v>376.35</v>
      </c>
      <c r="H24" s="61"/>
      <c r="I24" s="61"/>
      <c r="J24" s="61"/>
      <c r="K24" s="61"/>
      <c r="L24" s="61"/>
      <c r="M24" s="94">
        <f t="shared" si="0"/>
        <v>376.35</v>
      </c>
    </row>
    <row r="25" spans="1:13" ht="15" thickBot="1">
      <c r="A25" s="361" t="s">
        <v>141</v>
      </c>
      <c r="B25" s="359"/>
      <c r="C25" s="61"/>
      <c r="D25" s="61"/>
      <c r="E25" s="61"/>
      <c r="F25" s="61"/>
      <c r="G25" s="61"/>
      <c r="H25" s="61"/>
      <c r="I25" s="61">
        <v>2180.7</v>
      </c>
      <c r="J25" s="61"/>
      <c r="K25" s="61"/>
      <c r="L25" s="61"/>
      <c r="M25" s="94">
        <f t="shared" si="0"/>
        <v>2180.7</v>
      </c>
    </row>
    <row r="26" spans="1:13" ht="13.5" thickBot="1">
      <c r="A26" s="154" t="s">
        <v>81</v>
      </c>
      <c r="B26" s="159">
        <f aca="true" t="shared" si="1" ref="B26:M26">SUM(B13:B25)</f>
        <v>117555.13</v>
      </c>
      <c r="C26" s="159">
        <f t="shared" si="1"/>
        <v>28701.07</v>
      </c>
      <c r="D26" s="159">
        <f t="shared" si="1"/>
        <v>15872.89</v>
      </c>
      <c r="E26" s="159">
        <f t="shared" si="1"/>
        <v>0</v>
      </c>
      <c r="F26" s="159">
        <f t="shared" si="1"/>
        <v>9491.28</v>
      </c>
      <c r="G26" s="159">
        <f t="shared" si="1"/>
        <v>3878.46</v>
      </c>
      <c r="H26" s="159">
        <f t="shared" si="1"/>
        <v>418.14</v>
      </c>
      <c r="I26" s="159">
        <f t="shared" si="1"/>
        <v>2180.7</v>
      </c>
      <c r="J26" s="159">
        <f t="shared" si="1"/>
        <v>963.6</v>
      </c>
      <c r="K26" s="159">
        <f t="shared" si="1"/>
        <v>18447.86</v>
      </c>
      <c r="L26" s="159">
        <f t="shared" si="1"/>
        <v>502564.8</v>
      </c>
      <c r="M26" s="159">
        <f t="shared" si="1"/>
        <v>700073.9299999999</v>
      </c>
    </row>
    <row r="27" spans="1:13" ht="13.5" thickBot="1">
      <c r="A27" s="155" t="s">
        <v>47</v>
      </c>
      <c r="B27" s="156">
        <f aca="true" t="shared" si="2" ref="B27:M27">B12+B26</f>
        <v>1100892.29</v>
      </c>
      <c r="C27" s="156">
        <f t="shared" si="2"/>
        <v>269884.45</v>
      </c>
      <c r="D27" s="156">
        <f t="shared" si="2"/>
        <v>51702.89</v>
      </c>
      <c r="E27" s="156">
        <f t="shared" si="2"/>
        <v>2747.14</v>
      </c>
      <c r="F27" s="156">
        <f t="shared" si="2"/>
        <v>59898.229999999996</v>
      </c>
      <c r="G27" s="156">
        <f t="shared" si="2"/>
        <v>74460.38</v>
      </c>
      <c r="H27" s="156">
        <f t="shared" si="2"/>
        <v>418.14</v>
      </c>
      <c r="I27" s="156">
        <f t="shared" si="2"/>
        <v>15907.23</v>
      </c>
      <c r="J27" s="156">
        <f t="shared" si="2"/>
        <v>9154.99</v>
      </c>
      <c r="K27" s="156">
        <f t="shared" si="2"/>
        <v>126696.44</v>
      </c>
      <c r="L27" s="156">
        <f t="shared" si="2"/>
        <v>786570.34</v>
      </c>
      <c r="M27" s="158">
        <f t="shared" si="2"/>
        <v>2498332.5199999996</v>
      </c>
    </row>
    <row r="28" spans="1:13" ht="15">
      <c r="A28" s="173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4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4"/>
  <sheetViews>
    <sheetView zoomScalePageLayoutView="0" workbookViewId="0" topLeftCell="A4">
      <selection activeCell="I25" sqref="I25"/>
    </sheetView>
  </sheetViews>
  <sheetFormatPr defaultColWidth="9.00390625" defaultRowHeight="12.75"/>
  <cols>
    <col min="1" max="1" width="16.625" style="0" customWidth="1"/>
    <col min="2" max="2" width="12.875" style="0" customWidth="1"/>
    <col min="3" max="3" width="13.00390625" style="0" customWidth="1"/>
    <col min="4" max="4" width="9.625" style="0" customWidth="1"/>
    <col min="5" max="5" width="9.25390625" style="0" bestFit="1" customWidth="1"/>
    <col min="6" max="6" width="11.125" style="0" customWidth="1"/>
    <col min="7" max="7" width="9.25390625" style="0" bestFit="1" customWidth="1"/>
    <col min="8" max="8" width="8.25390625" style="0" customWidth="1"/>
    <col min="9" max="9" width="10.00390625" style="0" customWidth="1"/>
    <col min="10" max="10" width="9.25390625" style="0" bestFit="1" customWidth="1"/>
    <col min="11" max="11" width="11.25390625" style="0" customWidth="1"/>
    <col min="12" max="12" width="12.25390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4"/>
      <c r="B6" s="161" t="s">
        <v>42</v>
      </c>
      <c r="C6" s="12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13.5" thickBot="1">
      <c r="A12" s="176" t="s">
        <v>83</v>
      </c>
      <c r="B12" s="131">
        <v>491165.72</v>
      </c>
      <c r="C12" s="131">
        <v>124142.75</v>
      </c>
      <c r="D12" s="131">
        <v>215.58</v>
      </c>
      <c r="E12" s="131">
        <v>1247.14</v>
      </c>
      <c r="F12" s="131">
        <v>44156.43</v>
      </c>
      <c r="G12" s="131">
        <v>20240.3</v>
      </c>
      <c r="H12" s="131">
        <v>0</v>
      </c>
      <c r="I12" s="131">
        <v>4450</v>
      </c>
      <c r="J12" s="131">
        <v>4737.75</v>
      </c>
      <c r="K12" s="131">
        <v>55706.17</v>
      </c>
      <c r="L12" s="131">
        <v>146943.17</v>
      </c>
      <c r="M12" s="132">
        <f aca="true" t="shared" si="0" ref="M12:M28">SUM(B12:L12)</f>
        <v>893005.0100000001</v>
      </c>
    </row>
    <row r="13" spans="1:13" ht="14.25">
      <c r="A13" s="62" t="s">
        <v>111</v>
      </c>
      <c r="B13" s="359">
        <v>55259.85</v>
      </c>
      <c r="C13" s="61">
        <v>14823.78</v>
      </c>
      <c r="D13" s="61"/>
      <c r="E13" s="61"/>
      <c r="F13" s="61"/>
      <c r="G13" s="61"/>
      <c r="H13" s="61"/>
      <c r="I13" s="61"/>
      <c r="J13" s="61"/>
      <c r="K13" s="61"/>
      <c r="L13" s="61"/>
      <c r="M13" s="94">
        <f t="shared" si="0"/>
        <v>70083.63</v>
      </c>
    </row>
    <row r="14" spans="1:13" ht="14.25">
      <c r="A14" s="62" t="s">
        <v>167</v>
      </c>
      <c r="B14" s="35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94">
        <f t="shared" si="0"/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359"/>
      <c r="H15" s="61"/>
      <c r="I15" s="359"/>
      <c r="J15" s="359"/>
      <c r="K15" s="359"/>
      <c r="L15" s="359"/>
      <c r="M15" s="94">
        <f t="shared" si="0"/>
        <v>0</v>
      </c>
    </row>
    <row r="16" spans="1:13" ht="14.25">
      <c r="A16" s="62" t="s">
        <v>112</v>
      </c>
      <c r="B16" s="61"/>
      <c r="C16" s="61"/>
      <c r="D16" s="61"/>
      <c r="E16" s="61"/>
      <c r="F16" s="61"/>
      <c r="G16" s="61"/>
      <c r="H16" s="61"/>
      <c r="I16" s="61"/>
      <c r="J16" s="61"/>
      <c r="K16" s="61">
        <v>10386.81</v>
      </c>
      <c r="L16" s="61"/>
      <c r="M16" s="94">
        <f t="shared" si="0"/>
        <v>10386.81</v>
      </c>
    </row>
    <row r="17" spans="1:13" ht="14.25">
      <c r="A17" s="62" t="s">
        <v>115</v>
      </c>
      <c r="B17" s="359"/>
      <c r="C17" s="61"/>
      <c r="D17" s="61"/>
      <c r="E17" s="61"/>
      <c r="F17" s="61">
        <v>7200</v>
      </c>
      <c r="G17" s="61"/>
      <c r="H17" s="61"/>
      <c r="I17" s="61"/>
      <c r="J17" s="61"/>
      <c r="K17" s="61"/>
      <c r="L17" s="61"/>
      <c r="M17" s="94">
        <f t="shared" si="0"/>
        <v>7200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224763.87</v>
      </c>
      <c r="M18" s="94">
        <f t="shared" si="0"/>
        <v>224763.87</v>
      </c>
    </row>
    <row r="19" spans="1:13" ht="14.25">
      <c r="A19" s="62" t="s">
        <v>118</v>
      </c>
      <c r="B19" s="3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94">
        <f t="shared" si="0"/>
        <v>0</v>
      </c>
    </row>
    <row r="20" spans="1:13" ht="14.25">
      <c r="A20" s="62" t="s">
        <v>121</v>
      </c>
      <c r="B20" s="359"/>
      <c r="C20" s="61"/>
      <c r="D20" s="61"/>
      <c r="E20" s="61"/>
      <c r="F20" s="359"/>
      <c r="G20" s="61"/>
      <c r="H20" s="61">
        <v>418.14</v>
      </c>
      <c r="I20" s="61"/>
      <c r="J20">
        <v>454.15</v>
      </c>
      <c r="K20" s="61"/>
      <c r="L20" s="61"/>
      <c r="M20" s="94">
        <f t="shared" si="0"/>
        <v>872.29</v>
      </c>
    </row>
    <row r="21" spans="1:13" ht="14.25">
      <c r="A21" s="62" t="s">
        <v>195</v>
      </c>
      <c r="B21" s="359"/>
      <c r="C21" s="61"/>
      <c r="D21" s="61"/>
      <c r="E21" s="61"/>
      <c r="F21" s="61"/>
      <c r="G21" s="61">
        <v>180</v>
      </c>
      <c r="H21" s="61"/>
      <c r="I21" s="61"/>
      <c r="J21" s="61"/>
      <c r="K21" s="61"/>
      <c r="L21" s="61"/>
      <c r="M21" s="94">
        <f t="shared" si="0"/>
        <v>180</v>
      </c>
    </row>
    <row r="22" spans="1:13" ht="14.25">
      <c r="A22" s="361" t="s">
        <v>128</v>
      </c>
      <c r="B22" s="359"/>
      <c r="C22" s="61"/>
      <c r="D22" s="61"/>
      <c r="E22" s="61"/>
      <c r="F22" s="61"/>
      <c r="G22" s="61">
        <v>1035</v>
      </c>
      <c r="H22" s="61"/>
      <c r="I22" s="61"/>
      <c r="J22" s="61"/>
      <c r="K22" s="61"/>
      <c r="L22" s="61"/>
      <c r="M22" s="94">
        <f t="shared" si="0"/>
        <v>1035</v>
      </c>
    </row>
    <row r="23" spans="1:13" ht="14.25">
      <c r="A23" s="62" t="s">
        <v>213</v>
      </c>
      <c r="B23" s="359"/>
      <c r="C23" s="61"/>
      <c r="D23" s="61">
        <v>15872.89</v>
      </c>
      <c r="E23" s="61"/>
      <c r="F23" s="61"/>
      <c r="G23" s="61"/>
      <c r="H23" s="61"/>
      <c r="I23" s="61"/>
      <c r="J23" s="61"/>
      <c r="K23" s="61"/>
      <c r="L23" s="61"/>
      <c r="M23" s="94">
        <f t="shared" si="0"/>
        <v>15872.89</v>
      </c>
    </row>
    <row r="24" spans="1:13" ht="14.25">
      <c r="A24" s="361" t="s">
        <v>118</v>
      </c>
      <c r="B24" s="359"/>
      <c r="C24" s="61"/>
      <c r="D24" s="61"/>
      <c r="E24" s="61"/>
      <c r="F24" s="61"/>
      <c r="G24" s="61">
        <v>2320.62</v>
      </c>
      <c r="H24" s="61"/>
      <c r="I24" s="61"/>
      <c r="J24" s="61"/>
      <c r="K24" s="61"/>
      <c r="L24" s="61"/>
      <c r="M24" s="94">
        <f t="shared" si="0"/>
        <v>2320.62</v>
      </c>
    </row>
    <row r="25" spans="1:13" ht="14.25">
      <c r="A25" s="361" t="s">
        <v>124</v>
      </c>
      <c r="B25" s="359"/>
      <c r="C25" s="61"/>
      <c r="D25" s="61"/>
      <c r="E25" s="61"/>
      <c r="F25" s="61"/>
      <c r="G25" s="61"/>
      <c r="H25" s="61"/>
      <c r="I25" s="61">
        <v>3156</v>
      </c>
      <c r="J25" s="61"/>
      <c r="K25" s="61"/>
      <c r="L25" s="61"/>
      <c r="M25" s="94">
        <f t="shared" si="0"/>
        <v>3156</v>
      </c>
    </row>
    <row r="26" spans="1:13" ht="14.25">
      <c r="A26" s="361" t="s">
        <v>143</v>
      </c>
      <c r="B26" s="35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94">
        <f t="shared" si="0"/>
        <v>0</v>
      </c>
    </row>
    <row r="27" spans="1:13" ht="14.25">
      <c r="A27" s="62" t="s">
        <v>220</v>
      </c>
      <c r="B27" s="3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94">
        <f t="shared" si="0"/>
        <v>0</v>
      </c>
    </row>
    <row r="28" spans="1:13" ht="13.5" thickBot="1">
      <c r="A28" s="97" t="s">
        <v>144</v>
      </c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4">
        <f t="shared" si="0"/>
        <v>0</v>
      </c>
    </row>
    <row r="29" spans="1:13" ht="13.5" thickBot="1">
      <c r="A29" s="154" t="s">
        <v>81</v>
      </c>
      <c r="B29" s="159">
        <f aca="true" t="shared" si="1" ref="B29:M29">SUM(B13:B28)</f>
        <v>55259.85</v>
      </c>
      <c r="C29" s="159">
        <f t="shared" si="1"/>
        <v>14823.78</v>
      </c>
      <c r="D29" s="159">
        <f t="shared" si="1"/>
        <v>15872.89</v>
      </c>
      <c r="E29" s="159">
        <f t="shared" si="1"/>
        <v>0</v>
      </c>
      <c r="F29" s="159">
        <f t="shared" si="1"/>
        <v>7200</v>
      </c>
      <c r="G29" s="159">
        <f t="shared" si="1"/>
        <v>3535.62</v>
      </c>
      <c r="H29" s="159">
        <f t="shared" si="1"/>
        <v>418.14</v>
      </c>
      <c r="I29" s="159">
        <f t="shared" si="1"/>
        <v>3156</v>
      </c>
      <c r="J29" s="159">
        <f t="shared" si="1"/>
        <v>454.15</v>
      </c>
      <c r="K29" s="159">
        <f t="shared" si="1"/>
        <v>10386.81</v>
      </c>
      <c r="L29" s="159">
        <f t="shared" si="1"/>
        <v>224763.87</v>
      </c>
      <c r="M29" s="159">
        <f t="shared" si="1"/>
        <v>335871.11</v>
      </c>
    </row>
    <row r="30" spans="1:13" ht="13.5" thickBot="1">
      <c r="A30" s="119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5"/>
    </row>
    <row r="31" spans="1:13" ht="12.75">
      <c r="A31" s="177" t="s">
        <v>11</v>
      </c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</row>
    <row r="32" spans="1:13" ht="13.5" thickBot="1">
      <c r="A32" s="181"/>
      <c r="B32" s="182">
        <f aca="true" t="shared" si="2" ref="B32:L32">B12+B29</f>
        <v>546425.57</v>
      </c>
      <c r="C32" s="182">
        <f t="shared" si="2"/>
        <v>138966.53</v>
      </c>
      <c r="D32" s="182">
        <f t="shared" si="2"/>
        <v>16088.47</v>
      </c>
      <c r="E32" s="182">
        <f t="shared" si="2"/>
        <v>1247.14</v>
      </c>
      <c r="F32" s="182">
        <f t="shared" si="2"/>
        <v>51356.43</v>
      </c>
      <c r="G32" s="182">
        <f t="shared" si="2"/>
        <v>23775.92</v>
      </c>
      <c r="H32" s="182">
        <f t="shared" si="2"/>
        <v>418.14</v>
      </c>
      <c r="I32" s="182">
        <f t="shared" si="2"/>
        <v>7606</v>
      </c>
      <c r="J32" s="182">
        <f t="shared" si="2"/>
        <v>5191.9</v>
      </c>
      <c r="K32" s="182">
        <f t="shared" si="2"/>
        <v>66092.98</v>
      </c>
      <c r="L32" s="182">
        <f t="shared" si="2"/>
        <v>371707.04000000004</v>
      </c>
      <c r="M32" s="183">
        <f>M12+M29</f>
        <v>1228876.12</v>
      </c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129"/>
  <sheetViews>
    <sheetView zoomScalePageLayoutView="0" workbookViewId="0" topLeftCell="A3">
      <selection activeCell="I23" sqref="I23"/>
    </sheetView>
  </sheetViews>
  <sheetFormatPr defaultColWidth="9.00390625" defaultRowHeight="12.75"/>
  <cols>
    <col min="1" max="1" width="15.375" style="0" customWidth="1"/>
    <col min="2" max="2" width="12.125" style="0" customWidth="1"/>
    <col min="3" max="3" width="13.625" style="0" customWidth="1"/>
    <col min="4" max="4" width="12.125" style="0" customWidth="1"/>
    <col min="5" max="6" width="10.25390625" style="0" customWidth="1"/>
    <col min="7" max="7" width="9.625" style="0" bestFit="1" customWidth="1"/>
    <col min="8" max="8" width="7.375" style="0" customWidth="1"/>
    <col min="9" max="9" width="10.375" style="0" customWidth="1"/>
    <col min="10" max="10" width="7.375" style="0" customWidth="1"/>
    <col min="11" max="11" width="12.00390625" style="0" customWidth="1"/>
    <col min="12" max="12" width="12.625" style="0" customWidth="1"/>
    <col min="13" max="13" width="15.00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4"/>
      <c r="B6" s="161" t="s">
        <v>19</v>
      </c>
      <c r="C6" s="12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76" t="s">
        <v>71</v>
      </c>
      <c r="B12" s="131">
        <v>339736.5</v>
      </c>
      <c r="C12" s="131">
        <v>89121.99</v>
      </c>
      <c r="D12" s="131">
        <v>281.17</v>
      </c>
      <c r="E12" s="131">
        <v>1247.14</v>
      </c>
      <c r="F12" s="131">
        <v>43637.25</v>
      </c>
      <c r="G12" s="131">
        <v>16731.46</v>
      </c>
      <c r="H12" s="131">
        <v>0</v>
      </c>
      <c r="I12" s="131">
        <v>3969.21</v>
      </c>
      <c r="J12" s="131">
        <v>0</v>
      </c>
      <c r="K12" s="131">
        <v>30751.28</v>
      </c>
      <c r="L12" s="131">
        <v>117422.59</v>
      </c>
      <c r="M12" s="132">
        <f aca="true" t="shared" si="0" ref="M12:M25">SUM(B12:L12)</f>
        <v>642898.59</v>
      </c>
    </row>
    <row r="13" spans="1:13" ht="14.25">
      <c r="A13" s="62" t="s">
        <v>111</v>
      </c>
      <c r="B13" s="359">
        <v>35731.1</v>
      </c>
      <c r="C13" s="61">
        <v>9494.36</v>
      </c>
      <c r="D13" s="61"/>
      <c r="E13" s="61"/>
      <c r="F13" s="61"/>
      <c r="G13" s="359"/>
      <c r="H13" s="61"/>
      <c r="I13" s="61"/>
      <c r="J13" s="61"/>
      <c r="K13" s="61"/>
      <c r="L13" s="61"/>
      <c r="M13" s="94">
        <f t="shared" si="0"/>
        <v>45225.46</v>
      </c>
    </row>
    <row r="14" spans="1:13" ht="14.25">
      <c r="A14" s="62" t="s">
        <v>108</v>
      </c>
      <c r="B14" s="359"/>
      <c r="C14" s="61"/>
      <c r="D14" s="61">
        <v>87.9</v>
      </c>
      <c r="E14" s="61"/>
      <c r="F14" s="61"/>
      <c r="G14" s="359"/>
      <c r="H14" s="61">
        <v>588.6</v>
      </c>
      <c r="I14" s="61"/>
      <c r="J14" s="61"/>
      <c r="K14" s="61"/>
      <c r="L14" s="61"/>
      <c r="M14" s="94">
        <f t="shared" si="0"/>
        <v>676.5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359">
        <v>67.15</v>
      </c>
      <c r="H15" s="61"/>
      <c r="I15" s="359"/>
      <c r="J15" s="359"/>
      <c r="K15" s="359"/>
      <c r="L15" s="359"/>
      <c r="M15" s="94">
        <f t="shared" si="0"/>
        <v>67.15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5561.26</v>
      </c>
      <c r="L16" s="61"/>
      <c r="M16" s="94">
        <f t="shared" si="0"/>
        <v>5561.26</v>
      </c>
    </row>
    <row r="17" spans="1:13" ht="14.25">
      <c r="A17" s="62" t="s">
        <v>115</v>
      </c>
      <c r="B17" s="359"/>
      <c r="C17" s="61"/>
      <c r="D17" s="61"/>
      <c r="E17" s="61"/>
      <c r="F17" s="61">
        <v>7200</v>
      </c>
      <c r="G17" s="61"/>
      <c r="H17" s="61"/>
      <c r="I17" s="61"/>
      <c r="J17" s="61"/>
      <c r="K17" s="61"/>
      <c r="L17" s="61"/>
      <c r="M17" s="94">
        <f t="shared" si="0"/>
        <v>7200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359"/>
      <c r="H18" s="61"/>
      <c r="I18" s="61"/>
      <c r="J18" s="61"/>
      <c r="K18" s="61"/>
      <c r="L18" s="61">
        <v>231482.75</v>
      </c>
      <c r="M18" s="94">
        <f t="shared" si="0"/>
        <v>231482.75</v>
      </c>
    </row>
    <row r="19" spans="1:13" ht="14.25">
      <c r="A19" s="62" t="s">
        <v>136</v>
      </c>
      <c r="B19" s="359"/>
      <c r="C19" s="61"/>
      <c r="D19" s="61"/>
      <c r="E19" s="61"/>
      <c r="F19" s="359"/>
      <c r="G19" s="61"/>
      <c r="H19" s="61"/>
      <c r="I19" s="61"/>
      <c r="J19" s="61"/>
      <c r="K19" s="61"/>
      <c r="L19" s="61"/>
      <c r="M19" s="94">
        <f t="shared" si="0"/>
        <v>0</v>
      </c>
    </row>
    <row r="20" spans="1:13" ht="14.25">
      <c r="A20" s="62" t="s">
        <v>128</v>
      </c>
      <c r="B20" s="359"/>
      <c r="C20" s="61"/>
      <c r="D20" s="61"/>
      <c r="E20" s="61"/>
      <c r="F20" s="61"/>
      <c r="G20" s="61">
        <v>823.21</v>
      </c>
      <c r="H20" s="61"/>
      <c r="I20" s="61"/>
      <c r="J20" s="61"/>
      <c r="K20" s="61"/>
      <c r="L20" s="61"/>
      <c r="M20" s="94">
        <f t="shared" si="0"/>
        <v>823.21</v>
      </c>
    </row>
    <row r="21" spans="1:13" ht="14.25">
      <c r="A21" s="62" t="s">
        <v>195</v>
      </c>
      <c r="B21" s="359"/>
      <c r="C21" s="61"/>
      <c r="D21" s="61"/>
      <c r="E21" s="61"/>
      <c r="F21" s="61"/>
      <c r="G21" s="61">
        <v>180</v>
      </c>
      <c r="H21" s="61"/>
      <c r="I21" s="61"/>
      <c r="J21" s="61"/>
      <c r="K21" s="61"/>
      <c r="L21" s="61"/>
      <c r="M21" s="94">
        <f t="shared" si="0"/>
        <v>180</v>
      </c>
    </row>
    <row r="22" spans="1:13" ht="14.25">
      <c r="A22" s="62" t="s">
        <v>213</v>
      </c>
      <c r="B22" s="359"/>
      <c r="C22" s="61"/>
      <c r="D22" s="61">
        <v>15872.89</v>
      </c>
      <c r="E22" s="61"/>
      <c r="F22" s="61"/>
      <c r="G22" s="61"/>
      <c r="H22" s="61"/>
      <c r="I22" s="61"/>
      <c r="J22" s="61"/>
      <c r="K22" s="61"/>
      <c r="L22" s="61"/>
      <c r="M22" s="94">
        <f t="shared" si="0"/>
        <v>15872.89</v>
      </c>
    </row>
    <row r="23" spans="1:13" ht="14.25">
      <c r="A23" s="62" t="s">
        <v>124</v>
      </c>
      <c r="B23" s="359"/>
      <c r="C23" s="61"/>
      <c r="D23" s="61"/>
      <c r="E23" s="61"/>
      <c r="F23" s="61"/>
      <c r="G23" s="61"/>
      <c r="H23" s="61"/>
      <c r="I23" s="61">
        <v>3562</v>
      </c>
      <c r="J23" s="61"/>
      <c r="K23" s="61"/>
      <c r="L23" s="61"/>
      <c r="M23" s="94">
        <f t="shared" si="0"/>
        <v>3562</v>
      </c>
    </row>
    <row r="24" spans="1:13" ht="14.25">
      <c r="A24" s="62" t="s">
        <v>220</v>
      </c>
      <c r="B24" s="35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94">
        <f t="shared" si="0"/>
        <v>0</v>
      </c>
    </row>
    <row r="25" spans="1:13" ht="13.5" thickBot="1">
      <c r="A25" s="97" t="s">
        <v>144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4">
        <f t="shared" si="0"/>
        <v>0</v>
      </c>
    </row>
    <row r="26" spans="1:13" ht="13.5" thickBot="1">
      <c r="A26" s="154" t="s">
        <v>81</v>
      </c>
      <c r="B26" s="104">
        <f aca="true" t="shared" si="1" ref="B26:M26">SUM(B13:B25)</f>
        <v>35731.1</v>
      </c>
      <c r="C26" s="104">
        <f t="shared" si="1"/>
        <v>9494.36</v>
      </c>
      <c r="D26" s="104">
        <f t="shared" si="1"/>
        <v>15960.789999999999</v>
      </c>
      <c r="E26" s="104">
        <f t="shared" si="1"/>
        <v>0</v>
      </c>
      <c r="F26" s="104">
        <f t="shared" si="1"/>
        <v>7200</v>
      </c>
      <c r="G26" s="104">
        <f t="shared" si="1"/>
        <v>1070.3600000000001</v>
      </c>
      <c r="H26" s="104">
        <f t="shared" si="1"/>
        <v>588.6</v>
      </c>
      <c r="I26" s="104">
        <f t="shared" si="1"/>
        <v>3562</v>
      </c>
      <c r="J26" s="104">
        <f t="shared" si="1"/>
        <v>0</v>
      </c>
      <c r="K26" s="104">
        <f t="shared" si="1"/>
        <v>5561.26</v>
      </c>
      <c r="L26" s="104">
        <f t="shared" si="1"/>
        <v>231482.75</v>
      </c>
      <c r="M26" s="104">
        <f t="shared" si="1"/>
        <v>310651.22000000003</v>
      </c>
    </row>
    <row r="27" spans="1:13" ht="12.75">
      <c r="A27" s="177" t="s">
        <v>11</v>
      </c>
      <c r="B27" s="178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80"/>
    </row>
    <row r="28" spans="1:13" ht="15.75" thickBot="1">
      <c r="A28" s="205"/>
      <c r="B28" s="206">
        <f aca="true" t="shared" si="2" ref="B28:M28">B12+B26</f>
        <v>375467.6</v>
      </c>
      <c r="C28" s="206">
        <f t="shared" si="2"/>
        <v>98616.35</v>
      </c>
      <c r="D28" s="206">
        <f t="shared" si="2"/>
        <v>16241.96</v>
      </c>
      <c r="E28" s="206">
        <f t="shared" si="2"/>
        <v>1247.14</v>
      </c>
      <c r="F28" s="206">
        <f t="shared" si="2"/>
        <v>50837.25</v>
      </c>
      <c r="G28" s="206">
        <f t="shared" si="2"/>
        <v>17801.82</v>
      </c>
      <c r="H28" s="206">
        <f t="shared" si="2"/>
        <v>588.6</v>
      </c>
      <c r="I28" s="206">
        <f t="shared" si="2"/>
        <v>7531.21</v>
      </c>
      <c r="J28" s="206">
        <f t="shared" si="2"/>
        <v>0</v>
      </c>
      <c r="K28" s="206">
        <f t="shared" si="2"/>
        <v>36312.54</v>
      </c>
      <c r="L28" s="206">
        <f t="shared" si="2"/>
        <v>348905.33999999997</v>
      </c>
      <c r="M28" s="208">
        <f t="shared" si="2"/>
        <v>953549.81</v>
      </c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5"/>
  <sheetViews>
    <sheetView zoomScalePageLayoutView="0" workbookViewId="0" topLeftCell="A7">
      <selection activeCell="J26" sqref="J26"/>
    </sheetView>
  </sheetViews>
  <sheetFormatPr defaultColWidth="9.00390625" defaultRowHeight="12.75"/>
  <cols>
    <col min="1" max="1" width="15.625" style="0" customWidth="1"/>
    <col min="2" max="2" width="13.375" style="0" customWidth="1"/>
    <col min="3" max="3" width="12.625" style="0" customWidth="1"/>
    <col min="4" max="4" width="12.125" style="0" customWidth="1"/>
    <col min="5" max="5" width="9.25390625" style="0" bestFit="1" customWidth="1"/>
    <col min="6" max="7" width="11.125" style="0" customWidth="1"/>
    <col min="8" max="8" width="8.25390625" style="0" customWidth="1"/>
    <col min="9" max="9" width="11.625" style="0" customWidth="1"/>
    <col min="10" max="10" width="7.875" style="0" customWidth="1"/>
    <col min="11" max="11" width="11.25390625" style="0" customWidth="1"/>
    <col min="12" max="12" width="12.125" style="0" customWidth="1"/>
    <col min="13" max="13" width="16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 t="s">
        <v>27</v>
      </c>
      <c r="B6" s="128"/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5.75" thickBot="1">
      <c r="A12" s="209" t="s">
        <v>71</v>
      </c>
      <c r="B12" s="210">
        <v>891416.17</v>
      </c>
      <c r="C12" s="210">
        <v>208943.78</v>
      </c>
      <c r="D12" s="210">
        <v>13268.14</v>
      </c>
      <c r="E12" s="210">
        <v>2307.93</v>
      </c>
      <c r="F12" s="210">
        <v>54314.07</v>
      </c>
      <c r="G12" s="210">
        <v>116738.58</v>
      </c>
      <c r="H12" s="210">
        <v>0</v>
      </c>
      <c r="I12" s="210">
        <v>8537.25</v>
      </c>
      <c r="J12" s="210">
        <v>0</v>
      </c>
      <c r="K12" s="210">
        <v>71931.47</v>
      </c>
      <c r="L12" s="210">
        <v>222189.16</v>
      </c>
      <c r="M12" s="211">
        <f aca="true" t="shared" si="0" ref="M12:M27">SUM(B12:L12)</f>
        <v>1589646.5499999998</v>
      </c>
    </row>
    <row r="13" spans="1:13" ht="14.25">
      <c r="A13" s="62" t="s">
        <v>111</v>
      </c>
      <c r="B13" s="96">
        <v>107747.79</v>
      </c>
      <c r="C13" s="63">
        <v>23643.26</v>
      </c>
      <c r="D13" s="63"/>
      <c r="E13" s="63"/>
      <c r="F13" s="63"/>
      <c r="G13" s="61"/>
      <c r="H13" s="61"/>
      <c r="I13" s="61"/>
      <c r="J13" s="61"/>
      <c r="K13" s="61"/>
      <c r="L13" s="63"/>
      <c r="M13" s="86">
        <f t="shared" si="0"/>
        <v>131391.05</v>
      </c>
    </row>
    <row r="14" spans="1:13" ht="14.25">
      <c r="A14" s="62" t="s">
        <v>167</v>
      </c>
      <c r="B14" s="96"/>
      <c r="C14" s="63"/>
      <c r="D14" s="63"/>
      <c r="E14" s="63"/>
      <c r="F14" s="63"/>
      <c r="G14" s="61"/>
      <c r="H14" s="61"/>
      <c r="I14" s="61"/>
      <c r="J14" s="61"/>
      <c r="K14" s="61"/>
      <c r="L14" s="63"/>
      <c r="M14" s="86">
        <f t="shared" si="0"/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359">
        <v>20.42</v>
      </c>
      <c r="H15" s="359"/>
      <c r="I15" s="359"/>
      <c r="J15" s="359"/>
      <c r="K15" s="359"/>
      <c r="L15" s="359"/>
      <c r="M15" s="86">
        <f t="shared" si="0"/>
        <v>20.42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11990.06</v>
      </c>
      <c r="L16" s="61"/>
      <c r="M16" s="86">
        <f t="shared" si="0"/>
        <v>11990.06</v>
      </c>
    </row>
    <row r="17" spans="1:13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86">
        <f t="shared" si="0"/>
        <v>9491.28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275804.29</v>
      </c>
      <c r="M18" s="86">
        <f t="shared" si="0"/>
        <v>275804.29</v>
      </c>
    </row>
    <row r="19" spans="1:13" ht="14.25">
      <c r="A19" s="62" t="s">
        <v>109</v>
      </c>
      <c r="B19" s="359"/>
      <c r="C19" s="61"/>
      <c r="D19" s="61">
        <v>77.76</v>
      </c>
      <c r="E19" s="61"/>
      <c r="F19" s="61"/>
      <c r="G19" s="61">
        <v>438.24</v>
      </c>
      <c r="H19" s="61"/>
      <c r="I19" s="61"/>
      <c r="J19" s="61"/>
      <c r="K19" s="61"/>
      <c r="L19" s="63"/>
      <c r="M19" s="86">
        <f t="shared" si="0"/>
        <v>516</v>
      </c>
    </row>
    <row r="20" spans="1:13" ht="14.25">
      <c r="A20" s="62" t="s">
        <v>118</v>
      </c>
      <c r="B20" s="359"/>
      <c r="C20" s="61"/>
      <c r="D20" s="61"/>
      <c r="E20" s="61"/>
      <c r="F20" s="61"/>
      <c r="G20" s="61">
        <v>1547.08</v>
      </c>
      <c r="H20" s="61"/>
      <c r="I20" s="61"/>
      <c r="J20" s="61"/>
      <c r="K20" s="61"/>
      <c r="L20" s="61">
        <v>66134.64</v>
      </c>
      <c r="M20" s="86">
        <f t="shared" si="0"/>
        <v>67681.72</v>
      </c>
    </row>
    <row r="21" spans="1:13" ht="14.25">
      <c r="A21" s="62" t="s">
        <v>133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86">
        <f t="shared" si="0"/>
        <v>0</v>
      </c>
    </row>
    <row r="22" spans="1:13" ht="14.25">
      <c r="A22" s="62" t="s">
        <v>132</v>
      </c>
      <c r="B22" s="359"/>
      <c r="C22" s="61"/>
      <c r="D22" s="61">
        <v>10000</v>
      </c>
      <c r="E22" s="61"/>
      <c r="F22" s="61"/>
      <c r="G22" s="61"/>
      <c r="H22" s="61"/>
      <c r="I22" s="61"/>
      <c r="J22" s="61"/>
      <c r="K22" s="61"/>
      <c r="L22" s="61"/>
      <c r="M22" s="86">
        <f t="shared" si="0"/>
        <v>10000</v>
      </c>
    </row>
    <row r="23" spans="1:13" ht="14.25">
      <c r="A23" s="62" t="s">
        <v>196</v>
      </c>
      <c r="B23" s="359"/>
      <c r="C23" s="61"/>
      <c r="D23" s="61"/>
      <c r="E23" s="61"/>
      <c r="F23" s="61"/>
      <c r="G23" s="61">
        <v>170</v>
      </c>
      <c r="H23" s="61">
        <v>418.14</v>
      </c>
      <c r="I23" s="61"/>
      <c r="J23" s="61"/>
      <c r="K23" s="61"/>
      <c r="L23" s="61"/>
      <c r="M23" s="86">
        <f t="shared" si="0"/>
        <v>588.14</v>
      </c>
    </row>
    <row r="24" spans="1:13" ht="14.25">
      <c r="A24" s="62" t="s">
        <v>136</v>
      </c>
      <c r="B24" s="398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6">
        <f t="shared" si="0"/>
        <v>0</v>
      </c>
    </row>
    <row r="25" spans="1:13" ht="14.25">
      <c r="A25" s="62" t="s">
        <v>213</v>
      </c>
      <c r="B25" s="359"/>
      <c r="C25" s="61"/>
      <c r="D25" s="61">
        <v>15872.89</v>
      </c>
      <c r="E25" s="61"/>
      <c r="F25" s="61"/>
      <c r="G25" s="61">
        <v>376.35</v>
      </c>
      <c r="H25" s="61"/>
      <c r="I25" s="61"/>
      <c r="J25" s="61"/>
      <c r="K25" s="61"/>
      <c r="L25" s="61"/>
      <c r="M25" s="86">
        <f t="shared" si="0"/>
        <v>16249.24</v>
      </c>
    </row>
    <row r="26" spans="1:13" ht="14.25">
      <c r="A26" s="361" t="s">
        <v>142</v>
      </c>
      <c r="B26" s="359"/>
      <c r="C26" s="61"/>
      <c r="D26" s="61"/>
      <c r="E26" s="61"/>
      <c r="F26" s="61"/>
      <c r="G26" s="61"/>
      <c r="H26" s="61"/>
      <c r="I26" s="61">
        <v>7589</v>
      </c>
      <c r="J26" s="61"/>
      <c r="K26" s="61"/>
      <c r="L26" s="61"/>
      <c r="M26" s="86">
        <f t="shared" si="0"/>
        <v>7589</v>
      </c>
    </row>
    <row r="27" spans="1:13" ht="13.5" thickBot="1">
      <c r="A27" s="119" t="s">
        <v>223</v>
      </c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86">
        <f t="shared" si="0"/>
        <v>0</v>
      </c>
    </row>
    <row r="28" spans="1:13" ht="15" thickBot="1">
      <c r="A28" s="154" t="s">
        <v>81</v>
      </c>
      <c r="B28" s="199">
        <f aca="true" t="shared" si="1" ref="B28:M28">SUM(B13:B27)</f>
        <v>107747.79</v>
      </c>
      <c r="C28" s="199">
        <f t="shared" si="1"/>
        <v>23643.26</v>
      </c>
      <c r="D28" s="199">
        <f t="shared" si="1"/>
        <v>25950.65</v>
      </c>
      <c r="E28" s="199">
        <f t="shared" si="1"/>
        <v>0</v>
      </c>
      <c r="F28" s="199">
        <f t="shared" si="1"/>
        <v>9491.28</v>
      </c>
      <c r="G28" s="199">
        <f t="shared" si="1"/>
        <v>2552.0899999999997</v>
      </c>
      <c r="H28" s="199">
        <f t="shared" si="1"/>
        <v>418.14</v>
      </c>
      <c r="I28" s="199">
        <f t="shared" si="1"/>
        <v>7589</v>
      </c>
      <c r="J28" s="199">
        <f t="shared" si="1"/>
        <v>0</v>
      </c>
      <c r="K28" s="199">
        <f t="shared" si="1"/>
        <v>11990.06</v>
      </c>
      <c r="L28" s="199">
        <f t="shared" si="1"/>
        <v>341938.93</v>
      </c>
      <c r="M28" s="200">
        <f t="shared" si="1"/>
        <v>531321.2</v>
      </c>
    </row>
    <row r="29" spans="1:13" ht="13.5" thickBot="1">
      <c r="A29" s="111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2"/>
    </row>
    <row r="30" spans="1:13" ht="15">
      <c r="A30" s="201" t="s">
        <v>11</v>
      </c>
      <c r="B30" s="202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4"/>
    </row>
    <row r="31" spans="1:13" ht="15.75" thickBot="1">
      <c r="A31" s="205"/>
      <c r="B31" s="206">
        <f aca="true" t="shared" si="2" ref="B31:M31">B12+B28</f>
        <v>999163.9600000001</v>
      </c>
      <c r="C31" s="206">
        <f t="shared" si="2"/>
        <v>232587.04</v>
      </c>
      <c r="D31" s="206">
        <f t="shared" si="2"/>
        <v>39218.79</v>
      </c>
      <c r="E31" s="206">
        <f t="shared" si="2"/>
        <v>2307.93</v>
      </c>
      <c r="F31" s="206">
        <f t="shared" si="2"/>
        <v>63805.35</v>
      </c>
      <c r="G31" s="206">
        <f t="shared" si="2"/>
        <v>119290.67</v>
      </c>
      <c r="H31" s="206">
        <f t="shared" si="2"/>
        <v>418.14</v>
      </c>
      <c r="I31" s="206">
        <f t="shared" si="2"/>
        <v>16126.25</v>
      </c>
      <c r="J31" s="206">
        <f t="shared" si="2"/>
        <v>0</v>
      </c>
      <c r="K31" s="206">
        <f t="shared" si="2"/>
        <v>83921.53</v>
      </c>
      <c r="L31" s="206">
        <f t="shared" si="2"/>
        <v>564128.09</v>
      </c>
      <c r="M31" s="208">
        <f t="shared" si="2"/>
        <v>2120967.75</v>
      </c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3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6" max="6" width="10.00390625" style="0" customWidth="1"/>
    <col min="7" max="7" width="9.375" style="0" bestFit="1" customWidth="1"/>
    <col min="8" max="8" width="9.00390625" style="0" customWidth="1"/>
    <col min="9" max="9" width="9.375" style="0" hidden="1" customWidth="1"/>
    <col min="10" max="10" width="7.125" style="0" hidden="1" customWidth="1"/>
    <col min="11" max="11" width="8.125" style="0" customWidth="1"/>
    <col min="13" max="13" width="10.875" style="0" customWidth="1"/>
    <col min="14" max="14" width="12.125" style="0" hidden="1" customWidth="1"/>
    <col min="15" max="15" width="12.2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476" t="s">
        <v>184</v>
      </c>
      <c r="B6" s="477"/>
      <c r="C6" s="477"/>
      <c r="D6" s="478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/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71"/>
    </row>
    <row r="11" spans="1:16" ht="12.75">
      <c r="A11" s="458"/>
      <c r="B11" s="20">
        <v>2111</v>
      </c>
      <c r="C11" s="20">
        <v>2120</v>
      </c>
      <c r="D11" s="20">
        <v>2210</v>
      </c>
      <c r="E11" s="20">
        <v>2220</v>
      </c>
      <c r="F11" s="20">
        <v>2230</v>
      </c>
      <c r="G11" s="20">
        <v>2240</v>
      </c>
      <c r="H11" s="20">
        <v>2800</v>
      </c>
      <c r="I11" s="20"/>
      <c r="J11" s="20"/>
      <c r="K11" s="20">
        <v>2250</v>
      </c>
      <c r="L11" s="20">
        <v>2272</v>
      </c>
      <c r="M11" s="20">
        <v>2273</v>
      </c>
      <c r="N11" s="20"/>
      <c r="O11" s="20">
        <v>2275</v>
      </c>
      <c r="P11" s="471"/>
    </row>
    <row r="12" spans="1:16" ht="13.5" thickBot="1">
      <c r="A12" s="108">
        <v>1</v>
      </c>
      <c r="B12" s="108">
        <v>2</v>
      </c>
      <c r="C12" s="108">
        <v>3</v>
      </c>
      <c r="D12" s="108">
        <v>4</v>
      </c>
      <c r="E12" s="108">
        <v>5</v>
      </c>
      <c r="F12" s="108">
        <v>6</v>
      </c>
      <c r="G12" s="108">
        <v>7</v>
      </c>
      <c r="H12" s="108">
        <v>8</v>
      </c>
      <c r="I12" s="108">
        <v>9</v>
      </c>
      <c r="J12" s="108">
        <v>10</v>
      </c>
      <c r="K12" s="108">
        <v>11</v>
      </c>
      <c r="L12" s="108">
        <v>12</v>
      </c>
      <c r="M12" s="108">
        <v>13</v>
      </c>
      <c r="N12" s="108">
        <v>14</v>
      </c>
      <c r="O12" s="108">
        <v>16</v>
      </c>
      <c r="P12" s="108">
        <v>18</v>
      </c>
    </row>
    <row r="13" spans="1:16" ht="24" customHeight="1" thickBot="1">
      <c r="A13" s="149" t="s">
        <v>74</v>
      </c>
      <c r="B13" s="387">
        <v>620627.11</v>
      </c>
      <c r="C13" s="387">
        <v>144875.23</v>
      </c>
      <c r="D13" s="420">
        <v>0</v>
      </c>
      <c r="E13" s="420">
        <v>383.55</v>
      </c>
      <c r="F13" s="420">
        <v>86068.15</v>
      </c>
      <c r="G13" s="420">
        <v>2271.17</v>
      </c>
      <c r="H13" s="420">
        <v>0</v>
      </c>
      <c r="I13" s="420">
        <v>0</v>
      </c>
      <c r="J13" s="420">
        <v>0</v>
      </c>
      <c r="K13" s="420">
        <v>0</v>
      </c>
      <c r="L13" s="420">
        <v>1273.98</v>
      </c>
      <c r="M13" s="420">
        <v>147496.71</v>
      </c>
      <c r="N13" s="420">
        <v>0</v>
      </c>
      <c r="O13" s="420">
        <v>0</v>
      </c>
      <c r="P13" s="150">
        <f aca="true" t="shared" si="0" ref="P13:P26">SUM(B13:O13)</f>
        <v>1002995.9</v>
      </c>
    </row>
    <row r="14" spans="1:16" ht="15.75">
      <c r="A14" s="236" t="s">
        <v>111</v>
      </c>
      <c r="B14" s="284"/>
      <c r="C14" s="284"/>
      <c r="D14" s="87"/>
      <c r="E14" s="87"/>
      <c r="F14" s="87"/>
      <c r="G14" s="384"/>
      <c r="H14" s="87"/>
      <c r="I14" s="87"/>
      <c r="J14" s="87"/>
      <c r="K14" s="87"/>
      <c r="L14" s="87"/>
      <c r="M14" s="87"/>
      <c r="N14" s="93"/>
      <c r="O14" s="93"/>
      <c r="P14" s="390">
        <f t="shared" si="0"/>
        <v>0</v>
      </c>
    </row>
    <row r="15" spans="1:16" ht="15.75">
      <c r="A15" s="236" t="s">
        <v>110</v>
      </c>
      <c r="B15" s="86"/>
      <c r="C15" s="87"/>
      <c r="D15" s="87"/>
      <c r="E15" s="87"/>
      <c r="F15" s="87"/>
      <c r="G15" s="367"/>
      <c r="H15" s="240"/>
      <c r="I15" s="87"/>
      <c r="J15" s="87"/>
      <c r="K15" s="87"/>
      <c r="L15" s="87"/>
      <c r="M15" s="87"/>
      <c r="N15" s="93"/>
      <c r="O15" s="93"/>
      <c r="P15" s="390">
        <f t="shared" si="0"/>
        <v>0</v>
      </c>
    </row>
    <row r="16" spans="1:16" ht="15.75">
      <c r="A16" s="236" t="s">
        <v>112</v>
      </c>
      <c r="B16" s="284"/>
      <c r="C16" s="284"/>
      <c r="D16" s="87"/>
      <c r="E16" s="284"/>
      <c r="F16" s="284"/>
      <c r="G16" s="381"/>
      <c r="H16" s="284"/>
      <c r="I16" s="284"/>
      <c r="J16" s="284"/>
      <c r="K16" s="284"/>
      <c r="L16" s="87"/>
      <c r="M16" s="87"/>
      <c r="N16" s="79"/>
      <c r="O16" s="79"/>
      <c r="P16" s="391">
        <f t="shared" si="0"/>
        <v>0</v>
      </c>
    </row>
    <row r="17" spans="1:16" ht="15.75">
      <c r="A17" s="236" t="s">
        <v>115</v>
      </c>
      <c r="B17" s="240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79"/>
      <c r="O17" s="79"/>
      <c r="P17" s="391">
        <f t="shared" si="0"/>
        <v>0</v>
      </c>
    </row>
    <row r="18" spans="1:16" ht="15.75">
      <c r="A18" s="235" t="s">
        <v>116</v>
      </c>
      <c r="B18" s="240"/>
      <c r="C18" s="284"/>
      <c r="D18" s="284"/>
      <c r="E18" s="284"/>
      <c r="F18" s="87"/>
      <c r="G18" s="284"/>
      <c r="H18" s="284"/>
      <c r="I18" s="284"/>
      <c r="J18" s="284"/>
      <c r="K18" s="284"/>
      <c r="L18" s="284"/>
      <c r="M18" s="284"/>
      <c r="N18" s="79"/>
      <c r="O18" s="284"/>
      <c r="P18" s="391">
        <f t="shared" si="0"/>
        <v>0</v>
      </c>
    </row>
    <row r="19" spans="1:16" ht="15.75">
      <c r="A19" s="236" t="s">
        <v>175</v>
      </c>
      <c r="B19" s="240"/>
      <c r="C19" s="284"/>
      <c r="D19" s="284"/>
      <c r="E19" s="284"/>
      <c r="F19" s="240"/>
      <c r="G19" s="284"/>
      <c r="H19" s="284"/>
      <c r="I19" s="284"/>
      <c r="J19" s="284"/>
      <c r="K19" s="284"/>
      <c r="L19" s="284"/>
      <c r="M19" s="284"/>
      <c r="N19" s="79"/>
      <c r="O19" s="284"/>
      <c r="P19" s="391">
        <f t="shared" si="0"/>
        <v>0</v>
      </c>
    </row>
    <row r="20" spans="1:16" ht="15.75">
      <c r="A20" s="236" t="s">
        <v>140</v>
      </c>
      <c r="B20" s="240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79"/>
      <c r="O20" s="79"/>
      <c r="P20" s="391">
        <f t="shared" si="0"/>
        <v>0</v>
      </c>
    </row>
    <row r="21" spans="1:16" ht="15.75">
      <c r="A21" s="236" t="s">
        <v>185</v>
      </c>
      <c r="B21" s="240"/>
      <c r="C21" s="284"/>
      <c r="D21" s="284"/>
      <c r="E21" s="284"/>
      <c r="F21" s="284"/>
      <c r="G21" s="284"/>
      <c r="H21" s="284"/>
      <c r="I21" s="284"/>
      <c r="J21" s="284"/>
      <c r="K21" s="284"/>
      <c r="L21" s="87"/>
      <c r="M21" s="87"/>
      <c r="N21" s="79"/>
      <c r="O21" s="79"/>
      <c r="P21" s="391">
        <f t="shared" si="0"/>
        <v>0</v>
      </c>
    </row>
    <row r="22" spans="1:16" ht="15.75">
      <c r="A22" s="236" t="s">
        <v>186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93"/>
      <c r="N22" s="79"/>
      <c r="O22" s="79"/>
      <c r="P22" s="391">
        <f t="shared" si="0"/>
        <v>0</v>
      </c>
    </row>
    <row r="23" spans="1:16" ht="15.75">
      <c r="A23" s="77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363"/>
      <c r="M23" s="79"/>
      <c r="N23" s="79"/>
      <c r="O23" s="79"/>
      <c r="P23" s="391">
        <f t="shared" si="0"/>
        <v>0</v>
      </c>
    </row>
    <row r="24" spans="1:16" ht="15.75">
      <c r="A24" s="83"/>
      <c r="B24" s="364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93"/>
      <c r="P24" s="391">
        <f t="shared" si="0"/>
        <v>0</v>
      </c>
    </row>
    <row r="25" spans="1:16" ht="15.75">
      <c r="A25" s="83"/>
      <c r="B25" s="364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391">
        <f t="shared" si="0"/>
        <v>0</v>
      </c>
    </row>
    <row r="26" spans="1:16" ht="16.5" thickBot="1">
      <c r="A26" s="119"/>
      <c r="B26" s="115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391">
        <f t="shared" si="0"/>
        <v>0</v>
      </c>
    </row>
    <row r="27" spans="1:16" ht="12.75">
      <c r="A27" s="133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6"/>
    </row>
    <row r="28" spans="1:16" ht="13.5" thickBot="1">
      <c r="A28" s="137" t="s">
        <v>81</v>
      </c>
      <c r="B28" s="138">
        <f aca="true" t="shared" si="1" ref="B28:P28">SUM(B14:B27)</f>
        <v>0</v>
      </c>
      <c r="C28" s="138">
        <f t="shared" si="1"/>
        <v>0</v>
      </c>
      <c r="D28" s="138">
        <f t="shared" si="1"/>
        <v>0</v>
      </c>
      <c r="E28" s="138">
        <f t="shared" si="1"/>
        <v>0</v>
      </c>
      <c r="F28" s="138">
        <f t="shared" si="1"/>
        <v>0</v>
      </c>
      <c r="G28" s="138">
        <f t="shared" si="1"/>
        <v>0</v>
      </c>
      <c r="H28" s="138">
        <f t="shared" si="1"/>
        <v>0</v>
      </c>
      <c r="I28" s="138">
        <f t="shared" si="1"/>
        <v>0</v>
      </c>
      <c r="J28" s="138">
        <f t="shared" si="1"/>
        <v>0</v>
      </c>
      <c r="K28" s="138">
        <f t="shared" si="1"/>
        <v>0</v>
      </c>
      <c r="L28" s="138">
        <f t="shared" si="1"/>
        <v>0</v>
      </c>
      <c r="M28" s="138">
        <f t="shared" si="1"/>
        <v>0</v>
      </c>
      <c r="N28" s="138">
        <f t="shared" si="1"/>
        <v>0</v>
      </c>
      <c r="O28" s="138">
        <f t="shared" si="1"/>
        <v>0</v>
      </c>
      <c r="P28" s="140">
        <f t="shared" si="1"/>
        <v>0</v>
      </c>
    </row>
    <row r="29" spans="1:16" ht="12.75">
      <c r="A29" s="141" t="s">
        <v>44</v>
      </c>
      <c r="B29" s="438">
        <f aca="true" t="shared" si="2" ref="B29:O29">B13+B28</f>
        <v>620627.11</v>
      </c>
      <c r="C29" s="439">
        <f t="shared" si="2"/>
        <v>144875.23</v>
      </c>
      <c r="D29" s="439">
        <f t="shared" si="2"/>
        <v>0</v>
      </c>
      <c r="E29" s="439">
        <f t="shared" si="2"/>
        <v>383.55</v>
      </c>
      <c r="F29" s="439">
        <f t="shared" si="2"/>
        <v>86068.15</v>
      </c>
      <c r="G29" s="439">
        <f t="shared" si="2"/>
        <v>2271.17</v>
      </c>
      <c r="H29" s="439">
        <f t="shared" si="2"/>
        <v>0</v>
      </c>
      <c r="I29" s="439">
        <f t="shared" si="2"/>
        <v>0</v>
      </c>
      <c r="J29" s="439">
        <f t="shared" si="2"/>
        <v>0</v>
      </c>
      <c r="K29" s="439">
        <f t="shared" si="2"/>
        <v>0</v>
      </c>
      <c r="L29" s="439">
        <f t="shared" si="2"/>
        <v>1273.98</v>
      </c>
      <c r="M29" s="439">
        <f t="shared" si="2"/>
        <v>147496.71</v>
      </c>
      <c r="N29" s="439">
        <f t="shared" si="2"/>
        <v>0</v>
      </c>
      <c r="O29" s="439">
        <f t="shared" si="2"/>
        <v>0</v>
      </c>
      <c r="P29" s="148">
        <f>P13+P28</f>
        <v>1002995.9</v>
      </c>
    </row>
    <row r="30" spans="1:16" ht="13.5" thickBot="1">
      <c r="A30" s="142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</row>
    <row r="31" spans="1:1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</sheetData>
  <sheetProtection/>
  <mergeCells count="12">
    <mergeCell ref="A1:D1"/>
    <mergeCell ref="O1:P1"/>
    <mergeCell ref="A2:D2"/>
    <mergeCell ref="O3:P3"/>
    <mergeCell ref="A9:A11"/>
    <mergeCell ref="B9:O9"/>
    <mergeCell ref="P9:P11"/>
    <mergeCell ref="B5:C5"/>
    <mergeCell ref="F5:M5"/>
    <mergeCell ref="F6:M6"/>
    <mergeCell ref="A7:D7"/>
    <mergeCell ref="A6:D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O31"/>
  <sheetViews>
    <sheetView zoomScalePageLayoutView="0" workbookViewId="0" topLeftCell="A2">
      <selection activeCell="H26" sqref="H26"/>
    </sheetView>
  </sheetViews>
  <sheetFormatPr defaultColWidth="9.00390625" defaultRowHeight="12.75"/>
  <cols>
    <col min="1" max="1" width="15.125" style="0" customWidth="1"/>
    <col min="2" max="2" width="14.00390625" style="0" customWidth="1"/>
    <col min="3" max="3" width="12.75390625" style="0" customWidth="1"/>
    <col min="4" max="4" width="11.75390625" style="0" customWidth="1"/>
    <col min="5" max="5" width="10.25390625" style="0" customWidth="1"/>
    <col min="6" max="8" width="12.75390625" style="0" customWidth="1"/>
    <col min="9" max="9" width="9.25390625" style="0" customWidth="1"/>
    <col min="10" max="10" width="5.25390625" style="0" customWidth="1"/>
    <col min="11" max="11" width="11.125" style="0" customWidth="1"/>
    <col min="12" max="12" width="5.25390625" style="0" hidden="1" customWidth="1"/>
    <col min="13" max="13" width="11.75390625" style="0" customWidth="1"/>
    <col min="14" max="14" width="6.00390625" style="0" hidden="1" customWidth="1"/>
    <col min="15" max="15" width="14.375" style="0" customWidth="1"/>
  </cols>
  <sheetData>
    <row r="1" spans="1:15" ht="15">
      <c r="A1" s="456" t="s">
        <v>189</v>
      </c>
      <c r="B1" s="456"/>
      <c r="C1" s="456"/>
      <c r="D1" s="456"/>
      <c r="E1" s="1"/>
      <c r="F1" s="1"/>
      <c r="G1" s="1"/>
      <c r="H1" s="1"/>
      <c r="I1" s="2"/>
      <c r="J1" s="3"/>
      <c r="K1" s="3"/>
      <c r="L1" s="1"/>
      <c r="M1" s="479"/>
      <c r="N1" s="479"/>
      <c r="O1" s="479"/>
    </row>
    <row r="2" spans="1:15" ht="12.75">
      <c r="A2" s="480" t="s">
        <v>1</v>
      </c>
      <c r="B2" s="480"/>
      <c r="C2" s="480"/>
      <c r="D2" s="480"/>
      <c r="E2" s="5"/>
      <c r="F2" s="5"/>
      <c r="G2" s="5"/>
      <c r="H2" s="5"/>
      <c r="I2" s="6"/>
      <c r="J2" s="3"/>
      <c r="K2" s="3"/>
      <c r="L2" s="5"/>
      <c r="M2" s="4"/>
      <c r="N2" s="4"/>
      <c r="O2" s="4"/>
    </row>
    <row r="3" spans="1:15" ht="12.75">
      <c r="A3" s="6"/>
      <c r="B3" s="5"/>
      <c r="C3" s="5"/>
      <c r="D3" s="5"/>
      <c r="E3" s="5"/>
      <c r="F3" s="5"/>
      <c r="G3" s="5"/>
      <c r="H3" s="5"/>
      <c r="I3" s="6"/>
      <c r="J3" s="3"/>
      <c r="K3" s="3"/>
      <c r="L3" s="4"/>
      <c r="M3" s="481"/>
      <c r="N3" s="481"/>
      <c r="O3" s="481"/>
    </row>
    <row r="4" spans="1:15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10"/>
      <c r="O4" s="3"/>
    </row>
    <row r="5" spans="1:15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13"/>
      <c r="N5" s="13"/>
      <c r="O5" s="3"/>
    </row>
    <row r="6" spans="1:15" ht="16.5" thickBot="1">
      <c r="A6" s="127"/>
      <c r="B6" s="128" t="s">
        <v>28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3"/>
    </row>
    <row r="7" spans="1:14" ht="15.75">
      <c r="A7" s="475" t="s">
        <v>13</v>
      </c>
      <c r="B7" s="475"/>
      <c r="C7" s="475"/>
      <c r="D7" s="475"/>
      <c r="E7" s="8"/>
      <c r="F7" s="8"/>
      <c r="G7" s="8"/>
      <c r="H7" s="8"/>
      <c r="I7" s="15"/>
      <c r="J7" s="15"/>
      <c r="K7" s="15"/>
      <c r="L7" s="13"/>
      <c r="M7" s="13"/>
      <c r="N7" s="3"/>
    </row>
    <row r="8" spans="1:14" ht="12.75">
      <c r="A8" s="16" t="s">
        <v>6</v>
      </c>
      <c r="B8" s="17"/>
      <c r="C8" s="16"/>
      <c r="D8" s="16"/>
      <c r="E8" s="3"/>
      <c r="F8" s="3"/>
      <c r="G8" s="3"/>
      <c r="H8" s="3"/>
      <c r="I8" s="18"/>
      <c r="J8" s="18"/>
      <c r="K8" s="18"/>
      <c r="L8" s="13"/>
      <c r="M8" s="13"/>
      <c r="N8" s="13"/>
    </row>
    <row r="9" spans="1:15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71" t="s">
        <v>9</v>
      </c>
    </row>
    <row r="10" spans="1:15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2250</v>
      </c>
      <c r="I10" s="20">
        <v>2800</v>
      </c>
      <c r="J10" s="20">
        <v>2272</v>
      </c>
      <c r="K10" s="20">
        <v>2273</v>
      </c>
      <c r="L10" s="20"/>
      <c r="M10" s="20">
        <v>2275</v>
      </c>
      <c r="N10" s="19"/>
      <c r="O10" s="471"/>
    </row>
    <row r="11" spans="1:15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/>
      <c r="I11" s="108">
        <v>8</v>
      </c>
      <c r="J11" s="108">
        <v>12</v>
      </c>
      <c r="K11" s="108">
        <v>13</v>
      </c>
      <c r="L11" s="108">
        <v>14</v>
      </c>
      <c r="M11" s="108">
        <v>16</v>
      </c>
      <c r="N11" s="108">
        <v>17</v>
      </c>
      <c r="O11" s="108">
        <v>18</v>
      </c>
    </row>
    <row r="12" spans="1:15" ht="15.75" thickBot="1">
      <c r="A12" s="213" t="s">
        <v>71</v>
      </c>
      <c r="B12" s="214">
        <v>798286.5</v>
      </c>
      <c r="C12" s="214">
        <v>221105.09</v>
      </c>
      <c r="D12" s="214">
        <v>7052.86</v>
      </c>
      <c r="E12" s="214">
        <v>1247.14</v>
      </c>
      <c r="F12" s="214">
        <v>54314.06</v>
      </c>
      <c r="G12" s="214">
        <v>7132.35</v>
      </c>
      <c r="H12" s="214">
        <v>10779.61</v>
      </c>
      <c r="I12" s="214">
        <v>0</v>
      </c>
      <c r="J12" s="214">
        <v>0</v>
      </c>
      <c r="K12" s="214">
        <v>75610.62</v>
      </c>
      <c r="L12" s="214">
        <v>0</v>
      </c>
      <c r="M12" s="214">
        <v>172332.86</v>
      </c>
      <c r="N12" s="214">
        <v>0</v>
      </c>
      <c r="O12" s="215">
        <f>SUM(B12:N12)</f>
        <v>1347861.0899999999</v>
      </c>
    </row>
    <row r="13" spans="1:15" ht="12.75">
      <c r="A13" s="77" t="s">
        <v>111</v>
      </c>
      <c r="B13" s="102">
        <v>93003.6</v>
      </c>
      <c r="C13" s="93">
        <v>27581.7</v>
      </c>
      <c r="D13" s="93"/>
      <c r="E13" s="93"/>
      <c r="F13" s="93"/>
      <c r="G13" s="79"/>
      <c r="H13" s="79"/>
      <c r="I13" s="79"/>
      <c r="J13" s="79"/>
      <c r="K13" s="79"/>
      <c r="L13" s="79"/>
      <c r="M13" s="79"/>
      <c r="N13" s="93"/>
      <c r="O13" s="86">
        <f>SUM(B13:N13)</f>
        <v>120585.3</v>
      </c>
    </row>
    <row r="14" spans="1:15" ht="12.75">
      <c r="A14" s="77" t="s">
        <v>168</v>
      </c>
      <c r="B14" s="102"/>
      <c r="C14" s="93"/>
      <c r="D14" s="93"/>
      <c r="E14" s="93"/>
      <c r="F14" s="93"/>
      <c r="G14" s="79"/>
      <c r="H14" s="79"/>
      <c r="I14" s="79"/>
      <c r="J14" s="79"/>
      <c r="K14" s="79"/>
      <c r="L14" s="79"/>
      <c r="M14" s="79"/>
      <c r="N14" s="93"/>
      <c r="O14" s="86">
        <f>SUM(B14:N14)</f>
        <v>0</v>
      </c>
    </row>
    <row r="15" spans="1:15" ht="12.75">
      <c r="A15" s="77" t="s">
        <v>110</v>
      </c>
      <c r="B15" s="78"/>
      <c r="C15" s="79"/>
      <c r="D15" s="79"/>
      <c r="E15" s="78"/>
      <c r="F15" s="78"/>
      <c r="G15" s="78">
        <v>38.29</v>
      </c>
      <c r="H15" s="78"/>
      <c r="I15" s="21"/>
      <c r="J15" s="78"/>
      <c r="K15" s="78"/>
      <c r="L15" s="78"/>
      <c r="M15" s="78"/>
      <c r="N15" s="78"/>
      <c r="O15" s="86">
        <f aca="true" t="shared" si="0" ref="O15:O23">SUM(B15:N15)</f>
        <v>38.29</v>
      </c>
    </row>
    <row r="16" spans="1:15" ht="12.75">
      <c r="A16" s="77" t="s">
        <v>112</v>
      </c>
      <c r="B16" s="43"/>
      <c r="C16" s="21"/>
      <c r="D16" s="21"/>
      <c r="E16" s="79"/>
      <c r="F16" s="79"/>
      <c r="G16" s="79"/>
      <c r="H16" s="79"/>
      <c r="I16" s="79"/>
      <c r="J16" s="79"/>
      <c r="K16" s="79">
        <v>18730.01</v>
      </c>
      <c r="L16" s="79"/>
      <c r="M16" s="79"/>
      <c r="N16" s="79"/>
      <c r="O16" s="86">
        <f t="shared" si="0"/>
        <v>18730.01</v>
      </c>
    </row>
    <row r="17" spans="1:15" ht="14.25">
      <c r="A17" s="101" t="s">
        <v>115</v>
      </c>
      <c r="B17" s="78"/>
      <c r="C17" s="79"/>
      <c r="D17" s="79"/>
      <c r="E17" s="79"/>
      <c r="F17" s="61">
        <v>9491.28</v>
      </c>
      <c r="G17" s="79"/>
      <c r="H17" s="79"/>
      <c r="I17" s="79"/>
      <c r="J17" s="79"/>
      <c r="K17" s="79"/>
      <c r="L17" s="79"/>
      <c r="M17" s="79"/>
      <c r="N17" s="79"/>
      <c r="O17" s="86">
        <f t="shared" si="0"/>
        <v>9491.28</v>
      </c>
    </row>
    <row r="18" spans="1:15" ht="12.75">
      <c r="A18" s="77" t="s">
        <v>117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>
        <v>475235.98</v>
      </c>
      <c r="N18" s="79"/>
      <c r="O18" s="86">
        <f t="shared" si="0"/>
        <v>475235.98</v>
      </c>
    </row>
    <row r="19" spans="1:15" ht="12.75">
      <c r="A19" s="77" t="s">
        <v>109</v>
      </c>
      <c r="B19" s="78"/>
      <c r="C19" s="79"/>
      <c r="D19" s="79">
        <v>51.84</v>
      </c>
      <c r="E19" s="79"/>
      <c r="F19" s="79"/>
      <c r="G19" s="79">
        <v>292.16</v>
      </c>
      <c r="H19" s="79"/>
      <c r="I19" s="79"/>
      <c r="J19" s="79"/>
      <c r="K19" s="79"/>
      <c r="L19" s="79"/>
      <c r="M19" s="79"/>
      <c r="N19" s="79"/>
      <c r="O19" s="86">
        <f t="shared" si="0"/>
        <v>344</v>
      </c>
    </row>
    <row r="20" spans="1:15" ht="14.25">
      <c r="A20" s="62" t="s">
        <v>213</v>
      </c>
      <c r="B20" s="78"/>
      <c r="C20" s="79"/>
      <c r="D20" s="61">
        <v>15872.89</v>
      </c>
      <c r="E20" s="79"/>
      <c r="F20" s="79"/>
      <c r="G20" s="79"/>
      <c r="H20" s="79"/>
      <c r="I20" s="79"/>
      <c r="J20" s="79"/>
      <c r="K20" s="79"/>
      <c r="L20" s="79"/>
      <c r="M20" s="79">
        <v>31980</v>
      </c>
      <c r="N20" s="79"/>
      <c r="O20" s="86">
        <f t="shared" si="0"/>
        <v>47852.89</v>
      </c>
    </row>
    <row r="21" spans="1:15" ht="12.75">
      <c r="A21" s="77" t="s">
        <v>118</v>
      </c>
      <c r="B21" s="78"/>
      <c r="C21" s="79"/>
      <c r="D21" s="79"/>
      <c r="E21" s="79"/>
      <c r="F21" s="79"/>
      <c r="G21" s="79">
        <v>773.54</v>
      </c>
      <c r="H21" s="79"/>
      <c r="I21" s="79"/>
      <c r="J21" s="79"/>
      <c r="K21" s="79"/>
      <c r="L21" s="79"/>
      <c r="M21" s="79"/>
      <c r="N21" s="79"/>
      <c r="O21" s="86">
        <f t="shared" si="0"/>
        <v>773.54</v>
      </c>
    </row>
    <row r="22" spans="1:15" ht="14.25">
      <c r="A22" s="77" t="s">
        <v>196</v>
      </c>
      <c r="B22" s="78"/>
      <c r="C22" s="79"/>
      <c r="D22" s="79"/>
      <c r="E22" s="79"/>
      <c r="F22" s="79"/>
      <c r="G22" s="61">
        <v>170</v>
      </c>
      <c r="H22" s="79"/>
      <c r="I22" s="61">
        <v>418.14</v>
      </c>
      <c r="J22" s="79"/>
      <c r="K22" s="79"/>
      <c r="L22" s="79"/>
      <c r="M22" s="79"/>
      <c r="N22" s="79"/>
      <c r="O22" s="86">
        <f t="shared" si="0"/>
        <v>588.14</v>
      </c>
    </row>
    <row r="23" spans="1:15" ht="14.25">
      <c r="A23" s="77" t="s">
        <v>205</v>
      </c>
      <c r="B23" s="43"/>
      <c r="C23" s="21"/>
      <c r="D23" s="376"/>
      <c r="E23" s="79"/>
      <c r="F23" s="79"/>
      <c r="G23" s="61">
        <v>376.35</v>
      </c>
      <c r="H23" s="79"/>
      <c r="I23" s="79"/>
      <c r="J23" s="79"/>
      <c r="K23" s="79"/>
      <c r="L23" s="79"/>
      <c r="M23" s="79"/>
      <c r="N23" s="79"/>
      <c r="O23" s="86">
        <f t="shared" si="0"/>
        <v>376.35</v>
      </c>
    </row>
    <row r="24" spans="1:15" ht="12.75">
      <c r="A24" s="77" t="s">
        <v>180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6">
        <f>SUM(B24:N24)</f>
        <v>0</v>
      </c>
    </row>
    <row r="25" spans="1:15" ht="12.75">
      <c r="A25" s="77" t="s">
        <v>183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86">
        <f>SUM(B25:N25)</f>
        <v>0</v>
      </c>
    </row>
    <row r="26" spans="1:15" ht="13.5" thickBot="1">
      <c r="A26" s="30" t="s">
        <v>211</v>
      </c>
      <c r="B26" s="78"/>
      <c r="C26" s="79"/>
      <c r="D26" s="79"/>
      <c r="E26" s="79"/>
      <c r="F26" s="79"/>
      <c r="G26" s="79"/>
      <c r="H26" s="79">
        <v>8956</v>
      </c>
      <c r="I26" s="79"/>
      <c r="J26" s="79"/>
      <c r="K26" s="79"/>
      <c r="L26" s="79"/>
      <c r="M26" s="79"/>
      <c r="N26" s="79"/>
      <c r="O26" s="86">
        <f>SUM(B26:N26)</f>
        <v>8956</v>
      </c>
    </row>
    <row r="27" spans="1:15" ht="15" thickBot="1">
      <c r="A27" s="154" t="s">
        <v>81</v>
      </c>
      <c r="B27" s="199">
        <f aca="true" t="shared" si="1" ref="B27:O27">SUM(B13:B26)</f>
        <v>93003.6</v>
      </c>
      <c r="C27" s="199">
        <f t="shared" si="1"/>
        <v>27581.7</v>
      </c>
      <c r="D27" s="199">
        <f t="shared" si="1"/>
        <v>15924.73</v>
      </c>
      <c r="E27" s="199">
        <f t="shared" si="1"/>
        <v>0</v>
      </c>
      <c r="F27" s="199">
        <f t="shared" si="1"/>
        <v>9491.28</v>
      </c>
      <c r="G27" s="199">
        <f t="shared" si="1"/>
        <v>1650.3400000000001</v>
      </c>
      <c r="H27" s="199">
        <f t="shared" si="1"/>
        <v>8956</v>
      </c>
      <c r="I27" s="199">
        <f t="shared" si="1"/>
        <v>418.14</v>
      </c>
      <c r="J27" s="199">
        <f t="shared" si="1"/>
        <v>0</v>
      </c>
      <c r="K27" s="199">
        <f t="shared" si="1"/>
        <v>18730.01</v>
      </c>
      <c r="L27" s="199">
        <f t="shared" si="1"/>
        <v>0</v>
      </c>
      <c r="M27" s="199">
        <f t="shared" si="1"/>
        <v>507215.98</v>
      </c>
      <c r="N27" s="199">
        <f t="shared" si="1"/>
        <v>0</v>
      </c>
      <c r="O27" s="199">
        <f t="shared" si="1"/>
        <v>682971.78</v>
      </c>
    </row>
    <row r="28" spans="1:15" ht="13.5" thickBot="1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2"/>
    </row>
    <row r="29" spans="1:15" ht="15">
      <c r="A29" s="201" t="s">
        <v>11</v>
      </c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</row>
    <row r="30" spans="1:15" ht="15.75" thickBot="1">
      <c r="A30" s="205"/>
      <c r="B30" s="206">
        <f aca="true" t="shared" si="2" ref="B30:O30">B12+B27</f>
        <v>891290.1</v>
      </c>
      <c r="C30" s="206">
        <f t="shared" si="2"/>
        <v>248686.79</v>
      </c>
      <c r="D30" s="206">
        <f t="shared" si="2"/>
        <v>22977.59</v>
      </c>
      <c r="E30" s="206">
        <f t="shared" si="2"/>
        <v>1247.14</v>
      </c>
      <c r="F30" s="206">
        <f t="shared" si="2"/>
        <v>63805.34</v>
      </c>
      <c r="G30" s="206">
        <f t="shared" si="2"/>
        <v>8782.69</v>
      </c>
      <c r="H30" s="206">
        <f t="shared" si="2"/>
        <v>19735.61</v>
      </c>
      <c r="I30" s="206">
        <f t="shared" si="2"/>
        <v>418.14</v>
      </c>
      <c r="J30" s="206">
        <f t="shared" si="2"/>
        <v>0</v>
      </c>
      <c r="K30" s="206">
        <f t="shared" si="2"/>
        <v>94340.62999999999</v>
      </c>
      <c r="L30" s="206">
        <f t="shared" si="2"/>
        <v>0</v>
      </c>
      <c r="M30" s="206">
        <f t="shared" si="2"/>
        <v>679548.84</v>
      </c>
      <c r="N30" s="207">
        <f t="shared" si="2"/>
        <v>0</v>
      </c>
      <c r="O30" s="208">
        <f t="shared" si="2"/>
        <v>2030832.8699999999</v>
      </c>
    </row>
    <row r="31" spans="2:11" ht="12.75">
      <c r="B31" s="70"/>
      <c r="K31" s="69"/>
    </row>
  </sheetData>
  <sheetProtection/>
  <mergeCells count="11">
    <mergeCell ref="F6:M6"/>
    <mergeCell ref="A1:D1"/>
    <mergeCell ref="M1:O1"/>
    <mergeCell ref="A2:D2"/>
    <mergeCell ref="M3:O3"/>
    <mergeCell ref="A9:A10"/>
    <mergeCell ref="B9:N9"/>
    <mergeCell ref="O9:O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33"/>
  <sheetViews>
    <sheetView zoomScalePageLayoutView="0" workbookViewId="0" topLeftCell="A3">
      <selection activeCell="I25" sqref="I25"/>
    </sheetView>
  </sheetViews>
  <sheetFormatPr defaultColWidth="9.00390625" defaultRowHeight="12.75"/>
  <cols>
    <col min="1" max="1" width="12.25390625" style="0" customWidth="1"/>
    <col min="2" max="2" width="12.875" style="0" customWidth="1"/>
    <col min="3" max="3" width="11.25390625" style="0" customWidth="1"/>
    <col min="4" max="4" width="10.625" style="0" customWidth="1"/>
    <col min="5" max="5" width="9.25390625" style="0" bestFit="1" customWidth="1"/>
    <col min="6" max="6" width="10.125" style="0" customWidth="1"/>
    <col min="7" max="7" width="11.375" style="0" customWidth="1"/>
    <col min="8" max="8" width="8.625" style="0" customWidth="1"/>
    <col min="9" max="9" width="10.125" style="0" customWidth="1"/>
    <col min="10" max="10" width="6.875" style="0" customWidth="1"/>
    <col min="11" max="11" width="10.375" style="0" customWidth="1"/>
    <col min="12" max="12" width="6.875" style="0" hidden="1" customWidth="1"/>
    <col min="13" max="13" width="11.25390625" style="0" customWidth="1"/>
    <col min="14" max="14" width="7.625" style="0" hidden="1" customWidth="1"/>
    <col min="15" max="15" width="13.875" style="0" customWidth="1"/>
  </cols>
  <sheetData>
    <row r="1" spans="1:15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1"/>
      <c r="M1" s="479"/>
      <c r="N1" s="479"/>
      <c r="O1" s="479"/>
    </row>
    <row r="2" spans="1:15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5"/>
      <c r="M2" s="4"/>
      <c r="N2" s="4"/>
      <c r="O2" s="4"/>
    </row>
    <row r="3" spans="1:15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481"/>
      <c r="N3" s="481"/>
      <c r="O3" s="481"/>
    </row>
    <row r="4" spans="1:15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10"/>
      <c r="O4" s="3"/>
    </row>
    <row r="5" spans="1:15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13"/>
      <c r="N5" s="13"/>
      <c r="O5" s="3"/>
    </row>
    <row r="6" spans="1:15" ht="16.5" thickBot="1">
      <c r="A6" s="127"/>
      <c r="B6" s="128" t="s">
        <v>43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3"/>
    </row>
    <row r="7" spans="1:14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  <c r="M7" s="13"/>
      <c r="N7" s="3"/>
    </row>
    <row r="8" spans="1:14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  <c r="N8" s="13"/>
    </row>
    <row r="9" spans="1:15" ht="12.75">
      <c r="A9" s="482" t="s">
        <v>7</v>
      </c>
      <c r="B9" s="483" t="s">
        <v>8</v>
      </c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4" t="s">
        <v>9</v>
      </c>
    </row>
    <row r="10" spans="1:15" ht="12.75">
      <c r="A10" s="482"/>
      <c r="B10" s="35">
        <v>2111</v>
      </c>
      <c r="C10" s="35">
        <v>2120</v>
      </c>
      <c r="D10" s="35">
        <v>2210</v>
      </c>
      <c r="E10" s="35">
        <v>2220</v>
      </c>
      <c r="F10" s="35">
        <v>2230</v>
      </c>
      <c r="G10" s="35">
        <v>2240</v>
      </c>
      <c r="H10" s="35">
        <v>2800</v>
      </c>
      <c r="I10" s="35">
        <v>2250</v>
      </c>
      <c r="J10" s="35">
        <v>2272</v>
      </c>
      <c r="K10" s="35">
        <v>2273</v>
      </c>
      <c r="L10" s="35"/>
      <c r="M10" s="35">
        <v>2275</v>
      </c>
      <c r="N10" s="34"/>
      <c r="O10" s="484"/>
    </row>
    <row r="11" spans="1:15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14</v>
      </c>
      <c r="M11" s="162">
        <v>16</v>
      </c>
      <c r="N11" s="162">
        <v>17</v>
      </c>
      <c r="O11" s="162">
        <v>18</v>
      </c>
    </row>
    <row r="12" spans="1:15" ht="27" customHeight="1" thickBot="1">
      <c r="A12" s="184" t="s">
        <v>71</v>
      </c>
      <c r="B12" s="185">
        <v>847509.55</v>
      </c>
      <c r="C12" s="185">
        <v>179482.68</v>
      </c>
      <c r="D12" s="185">
        <v>58654.84</v>
      </c>
      <c r="E12" s="185">
        <v>2447.02</v>
      </c>
      <c r="F12" s="185">
        <v>50251.71</v>
      </c>
      <c r="G12" s="185">
        <v>42878.99</v>
      </c>
      <c r="H12" s="185">
        <v>0</v>
      </c>
      <c r="I12" s="185">
        <v>22680</v>
      </c>
      <c r="J12" s="185">
        <v>0</v>
      </c>
      <c r="K12" s="185">
        <v>81492.81</v>
      </c>
      <c r="L12" s="185">
        <v>0</v>
      </c>
      <c r="M12" s="185">
        <v>236640.08</v>
      </c>
      <c r="N12" s="185">
        <v>0</v>
      </c>
      <c r="O12" s="186">
        <f>SUM(B12:N12)</f>
        <v>1522037.6800000002</v>
      </c>
    </row>
    <row r="13" spans="1:15" ht="14.25">
      <c r="A13" s="62" t="s">
        <v>111</v>
      </c>
      <c r="B13" s="96">
        <v>99040.49</v>
      </c>
      <c r="C13" s="63">
        <v>20116.97</v>
      </c>
      <c r="D13" s="63"/>
      <c r="E13" s="63"/>
      <c r="F13" s="63"/>
      <c r="G13" s="61"/>
      <c r="H13" s="61"/>
      <c r="I13" s="61"/>
      <c r="J13" s="61"/>
      <c r="K13" s="61"/>
      <c r="L13" s="63"/>
      <c r="M13" s="63"/>
      <c r="N13" s="93"/>
      <c r="O13" s="94">
        <f>SUM(B13:N13)</f>
        <v>119157.46</v>
      </c>
    </row>
    <row r="14" spans="1:15" ht="14.25">
      <c r="A14" s="62" t="s">
        <v>169</v>
      </c>
      <c r="B14" s="96"/>
      <c r="C14" s="63"/>
      <c r="D14" s="61"/>
      <c r="E14" s="63"/>
      <c r="F14" s="63"/>
      <c r="G14" s="61"/>
      <c r="H14" s="61"/>
      <c r="I14" s="61"/>
      <c r="J14" s="61"/>
      <c r="K14" s="61"/>
      <c r="L14" s="63"/>
      <c r="M14" s="63"/>
      <c r="N14" s="93"/>
      <c r="O14" s="94">
        <f aca="true" t="shared" si="0" ref="O14:O26">SUM(B14:N14)</f>
        <v>0</v>
      </c>
    </row>
    <row r="15" spans="1:15" ht="14.25">
      <c r="A15" s="62" t="s">
        <v>110</v>
      </c>
      <c r="B15" s="359"/>
      <c r="C15" s="61"/>
      <c r="D15" s="61"/>
      <c r="E15" s="61"/>
      <c r="F15" s="61"/>
      <c r="G15" s="402">
        <v>38.29</v>
      </c>
      <c r="H15" s="61"/>
      <c r="I15" s="61"/>
      <c r="J15" s="61"/>
      <c r="K15" s="61"/>
      <c r="L15" s="61"/>
      <c r="M15" s="61"/>
      <c r="N15" s="79"/>
      <c r="O15" s="94">
        <f t="shared" si="0"/>
        <v>38.29</v>
      </c>
    </row>
    <row r="16" spans="1:15" ht="14.25">
      <c r="A16" s="62" t="s">
        <v>112</v>
      </c>
      <c r="B16" s="359"/>
      <c r="C16" s="61"/>
      <c r="D16" s="61"/>
      <c r="E16" s="61"/>
      <c r="F16" s="359"/>
      <c r="G16" s="359"/>
      <c r="H16" s="359"/>
      <c r="I16" s="359"/>
      <c r="J16" s="359"/>
      <c r="K16" s="359">
        <v>19950.91</v>
      </c>
      <c r="L16" s="359"/>
      <c r="M16" s="61"/>
      <c r="N16" s="78"/>
      <c r="O16" s="94">
        <f t="shared" si="0"/>
        <v>19950.91</v>
      </c>
    </row>
    <row r="17" spans="1:15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61"/>
      <c r="N17" s="79"/>
      <c r="O17" s="94">
        <f t="shared" si="0"/>
        <v>9491.28</v>
      </c>
    </row>
    <row r="18" spans="1:15" ht="14.25">
      <c r="A18" s="62" t="s">
        <v>117</v>
      </c>
      <c r="B18" s="359"/>
      <c r="C18" s="403"/>
      <c r="D18" s="61"/>
      <c r="E18" s="61"/>
      <c r="F18" s="61"/>
      <c r="G18" s="61"/>
      <c r="H18" s="61"/>
      <c r="I18" s="61"/>
      <c r="J18" s="61"/>
      <c r="K18" s="61"/>
      <c r="L18" s="61"/>
      <c r="M18" s="61">
        <v>168622.82</v>
      </c>
      <c r="N18" s="79"/>
      <c r="O18" s="94">
        <f t="shared" si="0"/>
        <v>168622.82</v>
      </c>
    </row>
    <row r="19" spans="1:15" ht="14.25">
      <c r="A19" s="62" t="s">
        <v>118</v>
      </c>
      <c r="B19" s="359"/>
      <c r="C19" s="61"/>
      <c r="D19" s="61"/>
      <c r="E19" s="61"/>
      <c r="F19" s="61"/>
      <c r="G19" s="61">
        <v>1547.08</v>
      </c>
      <c r="H19" s="61"/>
      <c r="I19" s="61"/>
      <c r="J19" s="61"/>
      <c r="K19" s="61"/>
      <c r="L19" s="61"/>
      <c r="M19" s="61"/>
      <c r="N19" s="79"/>
      <c r="O19" s="94">
        <f t="shared" si="0"/>
        <v>1547.08</v>
      </c>
    </row>
    <row r="20" spans="1:15" ht="14.25">
      <c r="A20" s="62" t="s">
        <v>109</v>
      </c>
      <c r="B20" s="359"/>
      <c r="C20" s="61"/>
      <c r="D20" s="61">
        <v>1456.88</v>
      </c>
      <c r="E20" s="61"/>
      <c r="F20" s="359"/>
      <c r="G20" s="61">
        <v>2842.35</v>
      </c>
      <c r="H20" s="61"/>
      <c r="I20" s="61"/>
      <c r="J20" s="61"/>
      <c r="K20" s="61"/>
      <c r="L20" s="61"/>
      <c r="M20" s="61"/>
      <c r="N20" s="79"/>
      <c r="O20" s="94">
        <f t="shared" si="0"/>
        <v>4299.23</v>
      </c>
    </row>
    <row r="21" spans="1:15" ht="14.25">
      <c r="A21" s="62" t="s">
        <v>137</v>
      </c>
      <c r="B21" s="359"/>
      <c r="C21" s="61"/>
      <c r="D21" s="61"/>
      <c r="E21" s="61"/>
      <c r="F21" s="61"/>
      <c r="G21" s="61"/>
      <c r="H21" s="61">
        <v>418.14</v>
      </c>
      <c r="I21" s="61"/>
      <c r="J21" s="61"/>
      <c r="K21" s="61"/>
      <c r="L21" s="61"/>
      <c r="M21" s="61"/>
      <c r="N21" s="79"/>
      <c r="O21" s="94">
        <f t="shared" si="0"/>
        <v>418.14</v>
      </c>
    </row>
    <row r="22" spans="1:15" ht="14.25">
      <c r="A22" s="62" t="s">
        <v>196</v>
      </c>
      <c r="B22" s="359"/>
      <c r="C22" s="61"/>
      <c r="D22" s="61"/>
      <c r="E22" s="61"/>
      <c r="F22" s="61"/>
      <c r="G22" s="61">
        <v>170</v>
      </c>
      <c r="H22" s="61"/>
      <c r="I22" s="61"/>
      <c r="J22" s="61"/>
      <c r="K22" s="61"/>
      <c r="L22" s="61"/>
      <c r="M22" s="61"/>
      <c r="N22" s="79"/>
      <c r="O22" s="94">
        <f t="shared" si="0"/>
        <v>170</v>
      </c>
    </row>
    <row r="23" spans="1:15" ht="14.25">
      <c r="A23" s="361" t="s">
        <v>219</v>
      </c>
      <c r="B23" s="35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79"/>
      <c r="O23" s="94">
        <f t="shared" si="0"/>
        <v>0</v>
      </c>
    </row>
    <row r="24" spans="1:15" ht="14.25">
      <c r="A24" s="62" t="s">
        <v>233</v>
      </c>
      <c r="B24" s="359"/>
      <c r="C24" s="61"/>
      <c r="D24" s="61"/>
      <c r="E24" s="61"/>
      <c r="F24" s="61"/>
      <c r="G24" s="61">
        <v>33026.4</v>
      </c>
      <c r="H24" s="61"/>
      <c r="I24" s="61"/>
      <c r="J24" s="61"/>
      <c r="K24" s="61"/>
      <c r="L24" s="61"/>
      <c r="M24" s="61"/>
      <c r="N24" s="79"/>
      <c r="O24" s="94">
        <f t="shared" si="0"/>
        <v>33026.4</v>
      </c>
    </row>
    <row r="25" spans="1:15" ht="14.25">
      <c r="A25" s="30" t="s">
        <v>123</v>
      </c>
      <c r="B25" s="359"/>
      <c r="C25" s="61"/>
      <c r="D25" s="61"/>
      <c r="E25" s="61"/>
      <c r="F25" s="61"/>
      <c r="G25" s="61">
        <v>1791.6</v>
      </c>
      <c r="H25" s="61"/>
      <c r="I25" s="61">
        <v>689</v>
      </c>
      <c r="J25" s="61"/>
      <c r="K25" s="61"/>
      <c r="L25" s="61"/>
      <c r="M25" s="61"/>
      <c r="N25" s="79"/>
      <c r="O25" s="94">
        <f t="shared" si="0"/>
        <v>2480.6</v>
      </c>
    </row>
    <row r="26" spans="1:15" ht="15" thickBot="1">
      <c r="A26" s="361" t="s">
        <v>234</v>
      </c>
      <c r="B26" s="359"/>
      <c r="C26" s="61"/>
      <c r="D26" s="61"/>
      <c r="E26" s="61"/>
      <c r="F26" s="61"/>
      <c r="G26" s="61">
        <v>18121</v>
      </c>
      <c r="H26" s="61"/>
      <c r="I26" s="61"/>
      <c r="J26" s="61"/>
      <c r="K26" s="61"/>
      <c r="L26" s="61"/>
      <c r="M26" s="61"/>
      <c r="N26" s="79"/>
      <c r="O26" s="94">
        <f t="shared" si="0"/>
        <v>18121</v>
      </c>
    </row>
    <row r="27" spans="1:15" ht="13.5" thickBot="1">
      <c r="A27" s="154" t="s">
        <v>81</v>
      </c>
      <c r="B27" s="159">
        <f aca="true" t="shared" si="1" ref="B27:N27">SUM(B13:B26)</f>
        <v>99040.49</v>
      </c>
      <c r="C27" s="159">
        <f t="shared" si="1"/>
        <v>20116.97</v>
      </c>
      <c r="D27" s="159">
        <f t="shared" si="1"/>
        <v>1456.88</v>
      </c>
      <c r="E27" s="159">
        <f t="shared" si="1"/>
        <v>0</v>
      </c>
      <c r="F27" s="159">
        <f t="shared" si="1"/>
        <v>9491.28</v>
      </c>
      <c r="G27" s="159">
        <f t="shared" si="1"/>
        <v>57536.72</v>
      </c>
      <c r="H27" s="159">
        <f t="shared" si="1"/>
        <v>418.14</v>
      </c>
      <c r="I27" s="159">
        <f t="shared" si="1"/>
        <v>689</v>
      </c>
      <c r="J27" s="159">
        <f t="shared" si="1"/>
        <v>0</v>
      </c>
      <c r="K27" s="159">
        <f t="shared" si="1"/>
        <v>19950.91</v>
      </c>
      <c r="L27" s="159">
        <f t="shared" si="1"/>
        <v>0</v>
      </c>
      <c r="M27" s="159">
        <f t="shared" si="1"/>
        <v>168622.82</v>
      </c>
      <c r="N27" s="159">
        <f t="shared" si="1"/>
        <v>0</v>
      </c>
      <c r="O27" s="160">
        <f>SUM(B27:N27)</f>
        <v>377323.2100000001</v>
      </c>
    </row>
    <row r="28" spans="1:15" ht="13.5" thickBot="1">
      <c r="A28" s="32" t="s">
        <v>11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5"/>
    </row>
    <row r="29" spans="1:16" ht="13.5" thickBot="1">
      <c r="A29" s="118"/>
      <c r="B29" s="187">
        <f aca="true" t="shared" si="2" ref="B29:M29">B12+B27</f>
        <v>946550.04</v>
      </c>
      <c r="C29" s="187">
        <f t="shared" si="2"/>
        <v>199599.65</v>
      </c>
      <c r="D29" s="187">
        <f t="shared" si="2"/>
        <v>60111.719999999994</v>
      </c>
      <c r="E29" s="187">
        <f t="shared" si="2"/>
        <v>2447.02</v>
      </c>
      <c r="F29" s="187">
        <f t="shared" si="2"/>
        <v>59742.99</v>
      </c>
      <c r="G29" s="187">
        <f t="shared" si="2"/>
        <v>100415.70999999999</v>
      </c>
      <c r="H29" s="187">
        <f t="shared" si="2"/>
        <v>418.14</v>
      </c>
      <c r="I29" s="187">
        <f t="shared" si="2"/>
        <v>23369</v>
      </c>
      <c r="J29" s="187">
        <f t="shared" si="2"/>
        <v>0</v>
      </c>
      <c r="K29" s="187">
        <f t="shared" si="2"/>
        <v>101443.72</v>
      </c>
      <c r="L29" s="187">
        <f t="shared" si="2"/>
        <v>0</v>
      </c>
      <c r="M29" s="187">
        <f t="shared" si="2"/>
        <v>405262.9</v>
      </c>
      <c r="N29" s="157"/>
      <c r="O29" s="158">
        <f>O12+O27</f>
        <v>1899360.8900000001</v>
      </c>
      <c r="P29" s="70"/>
    </row>
    <row r="30" spans="1:15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</sheetData>
  <sheetProtection/>
  <mergeCells count="11">
    <mergeCell ref="F6:M6"/>
    <mergeCell ref="A1:D1"/>
    <mergeCell ref="M1:O1"/>
    <mergeCell ref="A2:D2"/>
    <mergeCell ref="M3:O3"/>
    <mergeCell ref="A9:A10"/>
    <mergeCell ref="B9:N9"/>
    <mergeCell ref="O9:O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N33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4.375" style="0" customWidth="1"/>
    <col min="2" max="2" width="12.25390625" style="0" customWidth="1"/>
    <col min="3" max="3" width="13.625" style="0" customWidth="1"/>
    <col min="4" max="4" width="11.25390625" style="0" customWidth="1"/>
    <col min="5" max="5" width="11.625" style="0" customWidth="1"/>
    <col min="6" max="6" width="11.00390625" style="0" customWidth="1"/>
    <col min="7" max="7" width="11.25390625" style="0" customWidth="1"/>
    <col min="9" max="9" width="10.875" style="0" customWidth="1"/>
    <col min="10" max="10" width="9.875" style="0" customWidth="1"/>
    <col min="11" max="11" width="12.875" style="0" customWidth="1"/>
    <col min="12" max="12" width="14.25390625" style="0" customWidth="1"/>
    <col min="13" max="13" width="14.875" style="0" customWidth="1"/>
    <col min="14" max="14" width="13.7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22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4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  <c r="N10" s="225"/>
    </row>
    <row r="11" spans="1:14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  <c r="N11" s="225"/>
    </row>
    <row r="12" spans="1:14" ht="15.75" thickBot="1">
      <c r="A12" s="190" t="s">
        <v>71</v>
      </c>
      <c r="B12" s="191">
        <v>562200.83</v>
      </c>
      <c r="C12" s="191">
        <v>119299.82</v>
      </c>
      <c r="D12" s="191">
        <v>12159</v>
      </c>
      <c r="E12" s="191">
        <v>1906.14</v>
      </c>
      <c r="F12" s="191">
        <v>50251.71</v>
      </c>
      <c r="G12" s="191">
        <v>2713.94</v>
      </c>
      <c r="H12" s="191">
        <v>0</v>
      </c>
      <c r="I12" s="191">
        <v>1720</v>
      </c>
      <c r="J12" s="191">
        <v>3000</v>
      </c>
      <c r="K12" s="191">
        <v>39575.8</v>
      </c>
      <c r="L12" s="191">
        <v>176745.13</v>
      </c>
      <c r="M12" s="321">
        <f aca="true" t="shared" si="0" ref="M12:M29">SUM(B12:L12)</f>
        <v>969572.3699999999</v>
      </c>
      <c r="N12" s="225"/>
    </row>
    <row r="13" spans="1:14" ht="14.25">
      <c r="A13" s="62" t="s">
        <v>111</v>
      </c>
      <c r="B13" s="61">
        <v>68892.8</v>
      </c>
      <c r="C13" s="61">
        <v>14351.29</v>
      </c>
      <c r="D13" s="61"/>
      <c r="E13" s="61"/>
      <c r="F13" s="63"/>
      <c r="G13" s="61"/>
      <c r="H13" s="61"/>
      <c r="I13" s="61"/>
      <c r="J13" s="61"/>
      <c r="K13" s="61"/>
      <c r="L13" s="61"/>
      <c r="M13" s="240">
        <f t="shared" si="0"/>
        <v>83244.09</v>
      </c>
      <c r="N13" s="224"/>
    </row>
    <row r="14" spans="1:14" ht="14.25">
      <c r="A14" s="62" t="s">
        <v>166</v>
      </c>
      <c r="B14" s="61"/>
      <c r="C14" s="61"/>
      <c r="D14" s="61"/>
      <c r="E14" s="61"/>
      <c r="F14" s="63"/>
      <c r="G14" s="61"/>
      <c r="H14" s="61"/>
      <c r="I14" s="61"/>
      <c r="J14" s="61"/>
      <c r="K14" s="61"/>
      <c r="L14" s="61"/>
      <c r="M14" s="240">
        <f t="shared" si="0"/>
        <v>0</v>
      </c>
      <c r="N14" s="224"/>
    </row>
    <row r="15" spans="1:14" ht="14.25">
      <c r="A15" s="62" t="s">
        <v>110</v>
      </c>
      <c r="B15" s="359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40">
        <f t="shared" si="0"/>
        <v>0</v>
      </c>
      <c r="N15" s="225"/>
    </row>
    <row r="16" spans="1:14" ht="14.25">
      <c r="A16" s="62" t="s">
        <v>112</v>
      </c>
      <c r="B16" s="359"/>
      <c r="C16" s="61"/>
      <c r="D16" s="61"/>
      <c r="E16" s="61"/>
      <c r="F16" s="359"/>
      <c r="G16" s="359"/>
      <c r="H16" s="61"/>
      <c r="I16" s="359"/>
      <c r="J16" s="359"/>
      <c r="K16" s="441">
        <v>7175.48</v>
      </c>
      <c r="L16" s="61"/>
      <c r="M16" s="240">
        <f t="shared" si="0"/>
        <v>7175.48</v>
      </c>
      <c r="N16" s="225"/>
    </row>
    <row r="17" spans="1:14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240">
        <f t="shared" si="0"/>
        <v>9491.28</v>
      </c>
      <c r="N17" s="225"/>
    </row>
    <row r="18" spans="1:14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109961.2</v>
      </c>
      <c r="M18" s="240">
        <f t="shared" si="0"/>
        <v>109961.2</v>
      </c>
      <c r="N18" s="225"/>
    </row>
    <row r="19" spans="1:14" ht="14.25">
      <c r="A19" s="62" t="s">
        <v>232</v>
      </c>
      <c r="B19" s="359"/>
      <c r="C19" s="62"/>
      <c r="D19" s="61"/>
      <c r="E19" s="61"/>
      <c r="F19" s="359"/>
      <c r="G19" s="61">
        <v>720</v>
      </c>
      <c r="H19" s="61"/>
      <c r="I19" s="61"/>
      <c r="J19" s="61"/>
      <c r="K19" s="61"/>
      <c r="L19" s="61"/>
      <c r="M19" s="240">
        <f t="shared" si="0"/>
        <v>720</v>
      </c>
      <c r="N19" s="225"/>
    </row>
    <row r="20" spans="1:14" ht="14.25">
      <c r="A20" s="62" t="s">
        <v>133</v>
      </c>
      <c r="B20" s="3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240">
        <f t="shared" si="0"/>
        <v>0</v>
      </c>
      <c r="N20" s="225"/>
    </row>
    <row r="21" spans="1:14" ht="14.25">
      <c r="A21" s="62" t="s">
        <v>126</v>
      </c>
      <c r="B21" s="359"/>
      <c r="C21" s="61"/>
      <c r="D21" s="61"/>
      <c r="E21" s="61"/>
      <c r="F21" s="61"/>
      <c r="G21" s="61"/>
      <c r="H21" s="61"/>
      <c r="I21" s="61"/>
      <c r="J21" s="61">
        <v>750</v>
      </c>
      <c r="K21" s="61"/>
      <c r="L21" s="61"/>
      <c r="M21" s="240">
        <f t="shared" si="0"/>
        <v>750</v>
      </c>
      <c r="N21" s="225"/>
    </row>
    <row r="22" spans="1:14" ht="14.25">
      <c r="A22" s="29"/>
      <c r="B22" s="359"/>
      <c r="C22" s="61"/>
      <c r="D22" s="61">
        <v>1325</v>
      </c>
      <c r="E22" s="61"/>
      <c r="F22" s="61"/>
      <c r="G22" s="61"/>
      <c r="H22" s="61"/>
      <c r="I22" s="61"/>
      <c r="J22" s="61"/>
      <c r="K22" s="61"/>
      <c r="L22" s="61"/>
      <c r="M22" s="240">
        <f t="shared" si="0"/>
        <v>1325</v>
      </c>
      <c r="N22" s="225"/>
    </row>
    <row r="23" spans="1:14" ht="14.25">
      <c r="A23" s="62"/>
      <c r="B23" s="35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240">
        <f t="shared" si="0"/>
        <v>0</v>
      </c>
      <c r="N23" s="225"/>
    </row>
    <row r="24" spans="1:14" ht="14.25">
      <c r="A24" s="62"/>
      <c r="B24" s="359"/>
      <c r="C24" s="61"/>
      <c r="D24" s="61"/>
      <c r="E24" s="61"/>
      <c r="F24" s="61"/>
      <c r="G24" s="61"/>
      <c r="H24" s="61">
        <v>418.14</v>
      </c>
      <c r="I24" s="61"/>
      <c r="J24" s="61"/>
      <c r="K24" s="61"/>
      <c r="L24" s="61"/>
      <c r="M24" s="240">
        <f t="shared" si="0"/>
        <v>418.14</v>
      </c>
      <c r="N24" s="225"/>
    </row>
    <row r="25" spans="1:13" ht="14.25">
      <c r="A25" s="361"/>
      <c r="B25" s="359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240">
        <f t="shared" si="0"/>
        <v>0</v>
      </c>
    </row>
    <row r="26" spans="1:13" ht="14.25">
      <c r="A26" s="361" t="s">
        <v>124</v>
      </c>
      <c r="B26" s="359"/>
      <c r="C26" s="61"/>
      <c r="D26" s="61"/>
      <c r="E26" s="61"/>
      <c r="F26" s="61"/>
      <c r="G26" s="61">
        <v>823.21</v>
      </c>
      <c r="H26" s="61"/>
      <c r="I26" s="61">
        <v>3569</v>
      </c>
      <c r="J26" s="61"/>
      <c r="K26" s="61"/>
      <c r="L26" s="61"/>
      <c r="M26" s="240">
        <f t="shared" si="0"/>
        <v>4392.21</v>
      </c>
    </row>
    <row r="27" spans="1:13" ht="14.25">
      <c r="A27" s="62" t="s">
        <v>206</v>
      </c>
      <c r="B27" s="359"/>
      <c r="C27" s="61"/>
      <c r="D27" s="61"/>
      <c r="E27" s="61"/>
      <c r="F27" s="61"/>
      <c r="G27" s="61">
        <v>376.35</v>
      </c>
      <c r="H27" s="61"/>
      <c r="I27" s="61"/>
      <c r="J27" s="61"/>
      <c r="K27" s="61"/>
      <c r="L27" s="61"/>
      <c r="M27" s="240">
        <f t="shared" si="0"/>
        <v>376.35</v>
      </c>
    </row>
    <row r="28" spans="1:13" ht="14.25">
      <c r="A28" s="361"/>
      <c r="B28" s="3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240">
        <f t="shared" si="0"/>
        <v>0</v>
      </c>
    </row>
    <row r="29" spans="1:13" ht="13.5" thickBot="1">
      <c r="A29" s="119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40">
        <f t="shared" si="0"/>
        <v>0</v>
      </c>
    </row>
    <row r="30" spans="1:13" ht="13.5" thickBot="1">
      <c r="A30" s="154" t="s">
        <v>81</v>
      </c>
      <c r="B30" s="104">
        <f>SUM(B13:B29)</f>
        <v>68892.8</v>
      </c>
      <c r="C30" s="104">
        <f aca="true" t="shared" si="1" ref="C30:L30">SUM(C13:C29)</f>
        <v>14351.29</v>
      </c>
      <c r="D30" s="104">
        <f t="shared" si="1"/>
        <v>1325</v>
      </c>
      <c r="E30" s="104">
        <f t="shared" si="1"/>
        <v>0</v>
      </c>
      <c r="F30" s="104">
        <f t="shared" si="1"/>
        <v>9491.28</v>
      </c>
      <c r="G30" s="104">
        <f t="shared" si="1"/>
        <v>1919.56</v>
      </c>
      <c r="H30" s="104">
        <f t="shared" si="1"/>
        <v>418.14</v>
      </c>
      <c r="I30" s="104">
        <f t="shared" si="1"/>
        <v>3569</v>
      </c>
      <c r="J30" s="104">
        <f t="shared" si="1"/>
        <v>750</v>
      </c>
      <c r="K30" s="104">
        <f t="shared" si="1"/>
        <v>7175.48</v>
      </c>
      <c r="L30" s="104">
        <f t="shared" si="1"/>
        <v>109961.2</v>
      </c>
      <c r="M30" s="312">
        <f>SUM(M13:M29)</f>
        <v>217853.75</v>
      </c>
    </row>
    <row r="31" spans="1:13" ht="12.75">
      <c r="A31" s="177" t="s">
        <v>11</v>
      </c>
      <c r="B31" s="178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80"/>
    </row>
    <row r="32" spans="1:13" ht="13.5" thickBot="1">
      <c r="A32" s="181"/>
      <c r="B32" s="182">
        <f aca="true" t="shared" si="2" ref="B32:L32">B12+B30</f>
        <v>631093.63</v>
      </c>
      <c r="C32" s="182">
        <f t="shared" si="2"/>
        <v>133651.11000000002</v>
      </c>
      <c r="D32" s="182">
        <f t="shared" si="2"/>
        <v>13484</v>
      </c>
      <c r="E32" s="182">
        <f t="shared" si="2"/>
        <v>1906.14</v>
      </c>
      <c r="F32" s="182">
        <f t="shared" si="2"/>
        <v>59742.99</v>
      </c>
      <c r="G32" s="182">
        <f t="shared" si="2"/>
        <v>4633.5</v>
      </c>
      <c r="H32" s="182">
        <f t="shared" si="2"/>
        <v>418.14</v>
      </c>
      <c r="I32" s="182">
        <f t="shared" si="2"/>
        <v>5289</v>
      </c>
      <c r="J32" s="182">
        <f t="shared" si="2"/>
        <v>3750</v>
      </c>
      <c r="K32" s="182">
        <f t="shared" si="2"/>
        <v>46751.28</v>
      </c>
      <c r="L32" s="182">
        <f t="shared" si="2"/>
        <v>286706.33</v>
      </c>
      <c r="M32" s="183">
        <f>M12+M30</f>
        <v>1187426.1199999999</v>
      </c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4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4.625" style="0" customWidth="1"/>
    <col min="2" max="2" width="13.75390625" style="0" customWidth="1"/>
    <col min="3" max="3" width="11.75390625" style="0" customWidth="1"/>
    <col min="4" max="4" width="11.00390625" style="0" customWidth="1"/>
    <col min="5" max="5" width="9.25390625" style="0" customWidth="1"/>
    <col min="6" max="6" width="12.25390625" style="0" customWidth="1"/>
    <col min="7" max="7" width="11.625" style="0" customWidth="1"/>
    <col min="8" max="8" width="9.00390625" style="0" customWidth="1"/>
    <col min="9" max="9" width="11.25390625" style="0" customWidth="1"/>
    <col min="10" max="10" width="9.875" style="0" customWidth="1"/>
    <col min="11" max="12" width="12.125" style="0" customWidth="1"/>
    <col min="13" max="13" width="12.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23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15.75" thickBot="1">
      <c r="A12" s="192" t="s">
        <v>71</v>
      </c>
      <c r="B12" s="193">
        <v>635056.27</v>
      </c>
      <c r="C12" s="193">
        <v>142223.43</v>
      </c>
      <c r="D12" s="193">
        <v>33336</v>
      </c>
      <c r="E12" s="193">
        <v>1702.83</v>
      </c>
      <c r="F12" s="193">
        <v>50251.71</v>
      </c>
      <c r="G12" s="193">
        <v>32188.49</v>
      </c>
      <c r="H12" s="193">
        <v>0</v>
      </c>
      <c r="I12" s="193">
        <v>3864</v>
      </c>
      <c r="J12" s="193">
        <v>1272</v>
      </c>
      <c r="K12" s="193">
        <v>56943.32</v>
      </c>
      <c r="L12" s="193">
        <v>184005.22</v>
      </c>
      <c r="M12" s="194">
        <f>SUM(B12:L12)</f>
        <v>1140843.2699999998</v>
      </c>
    </row>
    <row r="13" spans="1:13" ht="14.25">
      <c r="A13" s="373" t="s">
        <v>111</v>
      </c>
      <c r="B13" s="96">
        <v>66455.82</v>
      </c>
      <c r="C13" s="63">
        <v>16140.34</v>
      </c>
      <c r="D13" s="63"/>
      <c r="E13" s="63"/>
      <c r="F13" s="63"/>
      <c r="G13" s="61"/>
      <c r="H13" s="61"/>
      <c r="I13" s="61"/>
      <c r="J13" s="61"/>
      <c r="K13" s="61"/>
      <c r="L13" s="63"/>
      <c r="M13" s="86">
        <f aca="true" t="shared" si="0" ref="M13:M26">SUM(A13:L13)</f>
        <v>82596.16</v>
      </c>
    </row>
    <row r="14" spans="1:13" ht="14.25">
      <c r="A14" s="373" t="s">
        <v>167</v>
      </c>
      <c r="B14" s="96"/>
      <c r="C14" s="63"/>
      <c r="D14" s="63"/>
      <c r="E14" s="63"/>
      <c r="F14" s="63"/>
      <c r="G14" s="61"/>
      <c r="H14" s="61"/>
      <c r="I14" s="61"/>
      <c r="J14" s="61"/>
      <c r="K14" s="61"/>
      <c r="L14" s="63"/>
      <c r="M14" s="86">
        <f t="shared" si="0"/>
        <v>0</v>
      </c>
    </row>
    <row r="15" spans="1:13" ht="14.25">
      <c r="A15" s="373" t="s">
        <v>110</v>
      </c>
      <c r="B15" s="359"/>
      <c r="C15" s="61"/>
      <c r="D15" s="61"/>
      <c r="E15" s="359"/>
      <c r="F15" s="359"/>
      <c r="G15" s="359">
        <v>209.79</v>
      </c>
      <c r="H15" s="359"/>
      <c r="I15" s="359"/>
      <c r="J15" s="359"/>
      <c r="K15" s="359"/>
      <c r="L15" s="359"/>
      <c r="M15" s="86">
        <f t="shared" si="0"/>
        <v>209.79</v>
      </c>
    </row>
    <row r="16" spans="1:13" ht="14.25">
      <c r="A16" s="373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11415.21</v>
      </c>
      <c r="L16" s="61"/>
      <c r="M16" s="86">
        <f t="shared" si="0"/>
        <v>11415.21</v>
      </c>
    </row>
    <row r="17" spans="1:13" ht="14.25">
      <c r="A17" s="413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359"/>
      <c r="M17" s="86">
        <f t="shared" si="0"/>
        <v>9491.28</v>
      </c>
    </row>
    <row r="18" spans="1:13" ht="14.25">
      <c r="A18" s="373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196915.5</v>
      </c>
      <c r="M18" s="86">
        <f t="shared" si="0"/>
        <v>196915.5</v>
      </c>
    </row>
    <row r="19" spans="1:13" ht="14.25">
      <c r="A19" s="373" t="s">
        <v>222</v>
      </c>
      <c r="B19" s="3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86">
        <f t="shared" si="0"/>
        <v>0</v>
      </c>
    </row>
    <row r="20" spans="1:13" ht="14.25">
      <c r="A20" s="373" t="s">
        <v>125</v>
      </c>
      <c r="B20" s="359"/>
      <c r="C20" s="62"/>
      <c r="D20" s="61"/>
      <c r="E20" s="61"/>
      <c r="F20" s="61"/>
      <c r="G20" s="61"/>
      <c r="H20" s="61"/>
      <c r="I20" s="61"/>
      <c r="J20" s="61">
        <v>152</v>
      </c>
      <c r="K20" s="61"/>
      <c r="L20" s="61"/>
      <c r="M20" s="86">
        <f t="shared" si="0"/>
        <v>152</v>
      </c>
    </row>
    <row r="21" spans="1:13" ht="14.25">
      <c r="A21" s="83" t="s">
        <v>219</v>
      </c>
      <c r="B21" s="359"/>
      <c r="C21" s="61"/>
      <c r="D21" s="61"/>
      <c r="E21" s="61"/>
      <c r="F21" s="61"/>
      <c r="G21" s="61"/>
      <c r="H21" s="61">
        <v>418.14</v>
      </c>
      <c r="I21" s="61"/>
      <c r="J21" s="61"/>
      <c r="K21" s="61"/>
      <c r="L21" s="61"/>
      <c r="M21" s="86">
        <f t="shared" si="0"/>
        <v>418.14</v>
      </c>
    </row>
    <row r="22" spans="1:13" ht="14.25">
      <c r="A22" s="436" t="s">
        <v>207</v>
      </c>
      <c r="B22" s="359"/>
      <c r="C22" s="61"/>
      <c r="D22" s="61"/>
      <c r="E22" s="61"/>
      <c r="F22" s="61"/>
      <c r="G22" s="61">
        <v>376.35</v>
      </c>
      <c r="H22" s="61"/>
      <c r="I22" s="61"/>
      <c r="J22" s="61"/>
      <c r="K22" s="61"/>
      <c r="L22" s="61"/>
      <c r="M22" s="86">
        <f t="shared" si="0"/>
        <v>376.35</v>
      </c>
    </row>
    <row r="23" spans="1:13" ht="14.25">
      <c r="A23" s="62" t="s">
        <v>227</v>
      </c>
      <c r="B23" s="359"/>
      <c r="C23" s="61"/>
      <c r="D23" s="61"/>
      <c r="E23" s="284"/>
      <c r="F23" s="284"/>
      <c r="G23" s="284"/>
      <c r="H23" s="284"/>
      <c r="I23" s="284"/>
      <c r="J23" s="79"/>
      <c r="K23" s="79"/>
      <c r="L23" s="79"/>
      <c r="M23" s="86">
        <f t="shared" si="0"/>
        <v>0</v>
      </c>
    </row>
    <row r="24" spans="1:13" ht="14.25">
      <c r="A24" s="373" t="s">
        <v>194</v>
      </c>
      <c r="B24" s="240"/>
      <c r="C24" s="284"/>
      <c r="D24" s="284"/>
      <c r="E24" s="284"/>
      <c r="F24" s="284"/>
      <c r="G24" s="284">
        <v>200</v>
      </c>
      <c r="H24" s="284"/>
      <c r="I24" s="284"/>
      <c r="J24" s="79"/>
      <c r="K24" s="79"/>
      <c r="L24" s="79"/>
      <c r="M24" s="86">
        <f t="shared" si="0"/>
        <v>200</v>
      </c>
    </row>
    <row r="25" spans="1:13" ht="14.25">
      <c r="A25" s="412" t="s">
        <v>124</v>
      </c>
      <c r="B25" s="240"/>
      <c r="C25" s="284"/>
      <c r="D25" s="284"/>
      <c r="E25" s="284"/>
      <c r="F25" s="284"/>
      <c r="G25" s="284"/>
      <c r="H25" s="284"/>
      <c r="I25" s="284">
        <v>6589</v>
      </c>
      <c r="J25" s="79"/>
      <c r="K25" s="79"/>
      <c r="L25" s="79"/>
      <c r="M25" s="86">
        <f t="shared" si="0"/>
        <v>6589</v>
      </c>
    </row>
    <row r="26" spans="1:13" ht="15" thickBot="1">
      <c r="A26" s="412" t="s">
        <v>118</v>
      </c>
      <c r="B26" s="240"/>
      <c r="C26" s="284"/>
      <c r="D26" s="284"/>
      <c r="E26" s="284"/>
      <c r="F26" s="284"/>
      <c r="G26" s="284">
        <v>2773.54</v>
      </c>
      <c r="H26" s="284"/>
      <c r="I26" s="284"/>
      <c r="J26" s="79"/>
      <c r="K26" s="79"/>
      <c r="L26" s="79"/>
      <c r="M26" s="86">
        <f t="shared" si="0"/>
        <v>2773.54</v>
      </c>
    </row>
    <row r="27" spans="1:13" ht="15" thickBot="1">
      <c r="A27" s="154" t="s">
        <v>81</v>
      </c>
      <c r="B27" s="199">
        <f aca="true" t="shared" si="1" ref="B27:M27">SUM(B13:B26)</f>
        <v>66455.82</v>
      </c>
      <c r="C27" s="199">
        <f t="shared" si="1"/>
        <v>16140.34</v>
      </c>
      <c r="D27" s="199">
        <f t="shared" si="1"/>
        <v>0</v>
      </c>
      <c r="E27" s="199">
        <f t="shared" si="1"/>
        <v>0</v>
      </c>
      <c r="F27" s="199">
        <f t="shared" si="1"/>
        <v>9491.28</v>
      </c>
      <c r="G27" s="199">
        <f t="shared" si="1"/>
        <v>3559.68</v>
      </c>
      <c r="H27" s="199">
        <f t="shared" si="1"/>
        <v>418.14</v>
      </c>
      <c r="I27" s="199">
        <f t="shared" si="1"/>
        <v>6589</v>
      </c>
      <c r="J27" s="199">
        <f t="shared" si="1"/>
        <v>152</v>
      </c>
      <c r="K27" s="199">
        <f t="shared" si="1"/>
        <v>11415.21</v>
      </c>
      <c r="L27" s="199">
        <f t="shared" si="1"/>
        <v>196915.5</v>
      </c>
      <c r="M27" s="199">
        <f t="shared" si="1"/>
        <v>311136.97</v>
      </c>
    </row>
    <row r="28" spans="1:13" ht="15">
      <c r="A28" s="201" t="s">
        <v>11</v>
      </c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4"/>
    </row>
    <row r="29" spans="1:13" ht="15.75" thickBot="1">
      <c r="A29" s="205"/>
      <c r="B29" s="206">
        <f aca="true" t="shared" si="2" ref="B29:M29">B12+B27</f>
        <v>701512.0900000001</v>
      </c>
      <c r="C29" s="206">
        <f t="shared" si="2"/>
        <v>158363.77</v>
      </c>
      <c r="D29" s="206">
        <f t="shared" si="2"/>
        <v>33336</v>
      </c>
      <c r="E29" s="206">
        <f t="shared" si="2"/>
        <v>1702.83</v>
      </c>
      <c r="F29" s="206">
        <f t="shared" si="2"/>
        <v>59742.99</v>
      </c>
      <c r="G29" s="206">
        <f t="shared" si="2"/>
        <v>35748.17</v>
      </c>
      <c r="H29" s="206">
        <f t="shared" si="2"/>
        <v>418.14</v>
      </c>
      <c r="I29" s="206">
        <f t="shared" si="2"/>
        <v>10453</v>
      </c>
      <c r="J29" s="206">
        <f t="shared" si="2"/>
        <v>1424</v>
      </c>
      <c r="K29" s="206">
        <f t="shared" si="2"/>
        <v>68358.53</v>
      </c>
      <c r="L29" s="206">
        <f t="shared" si="2"/>
        <v>380920.72</v>
      </c>
      <c r="M29" s="208">
        <f t="shared" si="2"/>
        <v>1451980.2399999998</v>
      </c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2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12.625" style="0" customWidth="1"/>
    <col min="2" max="2" width="13.75390625" style="0" customWidth="1"/>
    <col min="3" max="3" width="12.375" style="0" customWidth="1"/>
    <col min="4" max="4" width="10.875" style="0" customWidth="1"/>
    <col min="5" max="5" width="9.25390625" style="0" bestFit="1" customWidth="1"/>
    <col min="6" max="6" width="12.875" style="0" customWidth="1"/>
    <col min="7" max="7" width="10.375" style="0" customWidth="1"/>
    <col min="8" max="8" width="7.875" style="0" customWidth="1"/>
    <col min="9" max="9" width="10.75390625" style="0" customWidth="1"/>
    <col min="10" max="10" width="7.625" style="0" customWidth="1"/>
    <col min="11" max="11" width="11.25390625" style="0" customWidth="1"/>
    <col min="12" max="12" width="13.125" style="0" customWidth="1"/>
    <col min="13" max="13" width="14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24</v>
      </c>
      <c r="C6" s="130"/>
      <c r="D6" s="12"/>
      <c r="E6" s="12"/>
      <c r="F6" s="460">
        <v>43101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4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  <c r="N11" s="36"/>
    </row>
    <row r="12" spans="1:14" ht="15.75" thickBot="1">
      <c r="A12" s="209" t="s">
        <v>71</v>
      </c>
      <c r="B12" s="354">
        <v>610228.91</v>
      </c>
      <c r="C12" s="354">
        <v>164678.67</v>
      </c>
      <c r="D12" s="354">
        <v>11449.36</v>
      </c>
      <c r="E12" s="354">
        <v>1588.14</v>
      </c>
      <c r="F12" s="354">
        <v>50251.71</v>
      </c>
      <c r="G12" s="354">
        <v>16468.99</v>
      </c>
      <c r="H12" s="354">
        <v>0</v>
      </c>
      <c r="I12" s="354">
        <v>8362</v>
      </c>
      <c r="J12" s="354">
        <v>0</v>
      </c>
      <c r="K12" s="354">
        <v>42440.61</v>
      </c>
      <c r="L12" s="354">
        <v>183815.03</v>
      </c>
      <c r="M12" s="211">
        <f aca="true" t="shared" si="0" ref="M12:M25">SUM(B12:L12)</f>
        <v>1089283.42</v>
      </c>
      <c r="N12" s="33"/>
    </row>
    <row r="13" spans="1:14" ht="14.25">
      <c r="A13" s="413" t="s">
        <v>111</v>
      </c>
      <c r="B13" s="372">
        <v>72703.56</v>
      </c>
      <c r="C13" s="371">
        <v>17208.9</v>
      </c>
      <c r="D13" s="371"/>
      <c r="E13" s="371"/>
      <c r="F13" s="371"/>
      <c r="G13" s="371"/>
      <c r="H13" s="371"/>
      <c r="I13" s="371"/>
      <c r="J13" s="371"/>
      <c r="K13" s="371"/>
      <c r="L13" s="370"/>
      <c r="M13" s="86">
        <f t="shared" si="0"/>
        <v>89912.45999999999</v>
      </c>
      <c r="N13" s="33"/>
    </row>
    <row r="14" spans="1:14" ht="14.25">
      <c r="A14" s="413" t="s">
        <v>166</v>
      </c>
      <c r="B14" s="372"/>
      <c r="C14" s="371"/>
      <c r="D14" s="371"/>
      <c r="E14" s="371"/>
      <c r="F14" s="371"/>
      <c r="G14" s="371"/>
      <c r="H14" s="371"/>
      <c r="I14" s="371"/>
      <c r="J14" s="371"/>
      <c r="K14" s="371"/>
      <c r="L14" s="370"/>
      <c r="M14" s="86">
        <f t="shared" si="0"/>
        <v>0</v>
      </c>
      <c r="N14" s="33"/>
    </row>
    <row r="15" spans="1:14" ht="14.25">
      <c r="A15" s="373" t="s">
        <v>110</v>
      </c>
      <c r="B15" s="372"/>
      <c r="C15" s="371"/>
      <c r="D15" s="371"/>
      <c r="E15" s="372"/>
      <c r="F15" s="372"/>
      <c r="G15" s="372">
        <v>38.29</v>
      </c>
      <c r="H15" s="371"/>
      <c r="I15" s="372"/>
      <c r="J15" s="372"/>
      <c r="K15" s="372"/>
      <c r="L15" s="372"/>
      <c r="M15" s="86">
        <f t="shared" si="0"/>
        <v>38.29</v>
      </c>
      <c r="N15" s="33"/>
    </row>
    <row r="16" spans="1:14" ht="14.25">
      <c r="A16" s="373" t="s">
        <v>112</v>
      </c>
      <c r="B16" s="372"/>
      <c r="C16" s="371"/>
      <c r="D16" s="371"/>
      <c r="E16" s="371"/>
      <c r="F16" s="371"/>
      <c r="G16" s="371"/>
      <c r="H16" s="371"/>
      <c r="I16" s="371"/>
      <c r="J16" s="371"/>
      <c r="K16" s="371">
        <v>14787.82</v>
      </c>
      <c r="L16" s="371"/>
      <c r="M16" s="86">
        <f t="shared" si="0"/>
        <v>14787.82</v>
      </c>
      <c r="N16" s="33"/>
    </row>
    <row r="17" spans="1:14" ht="14.25">
      <c r="A17" s="413" t="s">
        <v>115</v>
      </c>
      <c r="B17" s="372"/>
      <c r="C17" s="371"/>
      <c r="D17" s="371"/>
      <c r="E17" s="371"/>
      <c r="F17" s="61">
        <v>9491.28</v>
      </c>
      <c r="G17" s="371"/>
      <c r="H17" s="371"/>
      <c r="I17" s="371"/>
      <c r="J17" s="371"/>
      <c r="K17" s="371"/>
      <c r="L17" s="371"/>
      <c r="M17" s="86">
        <f t="shared" si="0"/>
        <v>9491.28</v>
      </c>
      <c r="N17" s="33"/>
    </row>
    <row r="18" spans="1:14" ht="14.25">
      <c r="A18" s="436" t="s">
        <v>132</v>
      </c>
      <c r="B18" s="372"/>
      <c r="C18" s="371"/>
      <c r="D18" s="371">
        <v>3000</v>
      </c>
      <c r="E18" s="371"/>
      <c r="F18" s="371"/>
      <c r="G18" s="371"/>
      <c r="H18" s="61"/>
      <c r="I18" s="371"/>
      <c r="J18" s="371"/>
      <c r="K18" s="371"/>
      <c r="L18" s="371"/>
      <c r="M18" s="86">
        <f t="shared" si="0"/>
        <v>3000</v>
      </c>
      <c r="N18" s="33"/>
    </row>
    <row r="19" spans="1:14" ht="14.25">
      <c r="A19" s="373" t="s">
        <v>109</v>
      </c>
      <c r="B19" s="372"/>
      <c r="C19" s="371"/>
      <c r="D19" s="371">
        <v>51.84</v>
      </c>
      <c r="E19" s="371"/>
      <c r="F19" s="371"/>
      <c r="G19" s="371">
        <v>442.16</v>
      </c>
      <c r="H19" s="371"/>
      <c r="I19" s="371"/>
      <c r="J19" s="371"/>
      <c r="K19" s="371"/>
      <c r="L19" s="371"/>
      <c r="M19" s="86">
        <f t="shared" si="0"/>
        <v>494</v>
      </c>
      <c r="N19" s="33"/>
    </row>
    <row r="20" spans="1:14" ht="14.25">
      <c r="A20" s="373" t="s">
        <v>118</v>
      </c>
      <c r="B20" s="372"/>
      <c r="C20" s="371"/>
      <c r="D20" s="371"/>
      <c r="E20" s="371"/>
      <c r="F20" s="371"/>
      <c r="G20" s="371">
        <v>4254.47</v>
      </c>
      <c r="H20" s="371"/>
      <c r="I20" s="371"/>
      <c r="J20" s="371"/>
      <c r="K20" s="371"/>
      <c r="L20" s="371"/>
      <c r="M20" s="86">
        <f t="shared" si="0"/>
        <v>4254.47</v>
      </c>
      <c r="N20" s="33"/>
    </row>
    <row r="21" spans="1:14" ht="14.25">
      <c r="A21" s="436" t="s">
        <v>123</v>
      </c>
      <c r="B21" s="372"/>
      <c r="C21" s="371"/>
      <c r="D21" s="371"/>
      <c r="E21" s="371"/>
      <c r="F21" s="371"/>
      <c r="G21" s="371">
        <v>5712</v>
      </c>
      <c r="H21" s="371"/>
      <c r="I21" s="371"/>
      <c r="J21" s="371"/>
      <c r="K21" s="371"/>
      <c r="L21" s="371"/>
      <c r="M21" s="86">
        <f t="shared" si="0"/>
        <v>5712</v>
      </c>
      <c r="N21" s="33"/>
    </row>
    <row r="22" spans="1:14" ht="14.25">
      <c r="A22" s="373" t="s">
        <v>215</v>
      </c>
      <c r="B22" s="372"/>
      <c r="C22" s="371"/>
      <c r="D22" s="371"/>
      <c r="E22" s="371"/>
      <c r="F22" s="371"/>
      <c r="G22" s="61">
        <v>170</v>
      </c>
      <c r="H22" s="371"/>
      <c r="I22" s="371"/>
      <c r="J22" s="371"/>
      <c r="K22" s="371"/>
      <c r="L22" s="371"/>
      <c r="M22" s="86">
        <f t="shared" si="0"/>
        <v>170</v>
      </c>
      <c r="N22" s="33"/>
    </row>
    <row r="23" spans="1:14" ht="15">
      <c r="A23" s="436" t="s">
        <v>205</v>
      </c>
      <c r="B23" s="378"/>
      <c r="C23" s="377"/>
      <c r="D23" s="377"/>
      <c r="E23" s="377"/>
      <c r="F23" s="377"/>
      <c r="G23" s="61">
        <v>376.35</v>
      </c>
      <c r="H23" s="377"/>
      <c r="I23" s="377">
        <v>3569</v>
      </c>
      <c r="J23" s="377"/>
      <c r="K23" s="377"/>
      <c r="L23" s="377"/>
      <c r="M23" s="86">
        <f t="shared" si="0"/>
        <v>3945.35</v>
      </c>
      <c r="N23" s="33"/>
    </row>
    <row r="24" spans="1:14" ht="15.75" thickBot="1">
      <c r="A24" s="373" t="s">
        <v>117</v>
      </c>
      <c r="B24" s="378"/>
      <c r="C24" s="377"/>
      <c r="D24" s="377"/>
      <c r="E24" s="377"/>
      <c r="F24" s="377"/>
      <c r="G24" s="61">
        <v>823.21</v>
      </c>
      <c r="H24" s="377"/>
      <c r="I24" s="377"/>
      <c r="J24" s="377"/>
      <c r="K24" s="377"/>
      <c r="L24" s="371">
        <v>121550.4</v>
      </c>
      <c r="M24" s="86">
        <f t="shared" si="0"/>
        <v>122373.61</v>
      </c>
      <c r="N24" s="33"/>
    </row>
    <row r="25" spans="1:14" ht="15.75" thickBot="1">
      <c r="A25" s="154" t="s">
        <v>81</v>
      </c>
      <c r="B25" s="196">
        <f aca="true" t="shared" si="1" ref="B25:L25">SUM(B13:B24)</f>
        <v>72703.56</v>
      </c>
      <c r="C25" s="196">
        <f t="shared" si="1"/>
        <v>17208.9</v>
      </c>
      <c r="D25" s="196">
        <f t="shared" si="1"/>
        <v>3051.84</v>
      </c>
      <c r="E25" s="196">
        <f t="shared" si="1"/>
        <v>0</v>
      </c>
      <c r="F25" s="196">
        <f t="shared" si="1"/>
        <v>9491.28</v>
      </c>
      <c r="G25" s="196">
        <f t="shared" si="1"/>
        <v>11816.48</v>
      </c>
      <c r="H25" s="196">
        <f t="shared" si="1"/>
        <v>0</v>
      </c>
      <c r="I25" s="196">
        <f t="shared" si="1"/>
        <v>3569</v>
      </c>
      <c r="J25" s="196">
        <f t="shared" si="1"/>
        <v>0</v>
      </c>
      <c r="K25" s="196">
        <f t="shared" si="1"/>
        <v>14787.82</v>
      </c>
      <c r="L25" s="196">
        <f t="shared" si="1"/>
        <v>121550.4</v>
      </c>
      <c r="M25" s="197">
        <f t="shared" si="0"/>
        <v>254179.27999999997</v>
      </c>
      <c r="N25" s="33"/>
    </row>
    <row r="26" spans="1:14" ht="15">
      <c r="A26" s="201" t="s">
        <v>11</v>
      </c>
      <c r="B26" s="202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4"/>
      <c r="N26" s="33"/>
    </row>
    <row r="27" spans="1:13" ht="15.75" thickBot="1">
      <c r="A27" s="205"/>
      <c r="B27" s="206">
        <f aca="true" t="shared" si="2" ref="B27:M27">B12+B25</f>
        <v>682932.47</v>
      </c>
      <c r="C27" s="206">
        <f t="shared" si="2"/>
        <v>181887.57</v>
      </c>
      <c r="D27" s="206">
        <f t="shared" si="2"/>
        <v>14501.2</v>
      </c>
      <c r="E27" s="206">
        <f t="shared" si="2"/>
        <v>1588.14</v>
      </c>
      <c r="F27" s="206">
        <f t="shared" si="2"/>
        <v>59742.99</v>
      </c>
      <c r="G27" s="206">
        <f t="shared" si="2"/>
        <v>28285.47</v>
      </c>
      <c r="H27" s="206">
        <f t="shared" si="2"/>
        <v>0</v>
      </c>
      <c r="I27" s="206">
        <f t="shared" si="2"/>
        <v>11931</v>
      </c>
      <c r="J27" s="206">
        <f t="shared" si="2"/>
        <v>0</v>
      </c>
      <c r="K27" s="206">
        <f t="shared" si="2"/>
        <v>57228.43</v>
      </c>
      <c r="L27" s="206">
        <f t="shared" si="2"/>
        <v>305365.43</v>
      </c>
      <c r="M27" s="208">
        <f t="shared" si="2"/>
        <v>1343462.7</v>
      </c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0"/>
  <sheetViews>
    <sheetView zoomScalePageLayoutView="0" workbookViewId="0" topLeftCell="A5">
      <selection activeCell="I26" sqref="I26"/>
    </sheetView>
  </sheetViews>
  <sheetFormatPr defaultColWidth="9.00390625" defaultRowHeight="12.75"/>
  <cols>
    <col min="1" max="1" width="15.125" style="0" customWidth="1"/>
    <col min="2" max="2" width="13.00390625" style="0" customWidth="1"/>
    <col min="3" max="3" width="11.875" style="0" bestFit="1" customWidth="1"/>
    <col min="4" max="4" width="12.625" style="0" customWidth="1"/>
    <col min="5" max="5" width="9.375" style="0" customWidth="1"/>
    <col min="6" max="6" width="13.625" style="0" customWidth="1"/>
    <col min="7" max="7" width="12.125" style="0" customWidth="1"/>
    <col min="8" max="8" width="9.625" style="0" customWidth="1"/>
    <col min="9" max="9" width="11.125" style="0" customWidth="1"/>
    <col min="10" max="10" width="6.125" style="0" customWidth="1"/>
    <col min="11" max="11" width="11.375" style="0" customWidth="1"/>
    <col min="12" max="12" width="14.375" style="0" customWidth="1"/>
    <col min="13" max="13" width="15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25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15.75" thickBot="1">
      <c r="A12" s="209" t="s">
        <v>71</v>
      </c>
      <c r="B12" s="212">
        <v>603579.42</v>
      </c>
      <c r="C12" s="212">
        <v>164498.97</v>
      </c>
      <c r="D12" s="212">
        <v>14501.44</v>
      </c>
      <c r="E12" s="212">
        <v>1436.34</v>
      </c>
      <c r="F12" s="212">
        <v>48500.14</v>
      </c>
      <c r="G12" s="212">
        <v>10077.4</v>
      </c>
      <c r="H12" s="212">
        <v>0</v>
      </c>
      <c r="I12" s="212">
        <v>3804</v>
      </c>
      <c r="J12" s="212">
        <v>0</v>
      </c>
      <c r="K12" s="212">
        <v>55012.9</v>
      </c>
      <c r="L12" s="212">
        <v>137160.4</v>
      </c>
      <c r="M12" s="211">
        <f>SUM(B12:L12)</f>
        <v>1038571.01</v>
      </c>
    </row>
    <row r="13" spans="1:13" ht="14.25">
      <c r="A13" s="62" t="s">
        <v>111</v>
      </c>
      <c r="B13" s="96">
        <v>67234.33</v>
      </c>
      <c r="C13" s="63">
        <v>16527.88</v>
      </c>
      <c r="D13" s="63"/>
      <c r="E13" s="63"/>
      <c r="F13" s="63"/>
      <c r="G13" s="359"/>
      <c r="H13" s="61"/>
      <c r="I13" s="61"/>
      <c r="J13" s="61"/>
      <c r="K13" s="61"/>
      <c r="L13" s="63"/>
      <c r="M13" s="86">
        <f>SUM(B13:L13)</f>
        <v>83762.21</v>
      </c>
    </row>
    <row r="14" spans="1:13" ht="14.25">
      <c r="A14" s="62" t="s">
        <v>166</v>
      </c>
      <c r="B14" s="96"/>
      <c r="C14" s="63"/>
      <c r="D14" s="63"/>
      <c r="E14" s="63"/>
      <c r="F14" s="63"/>
      <c r="G14" s="414"/>
      <c r="H14" s="61"/>
      <c r="I14" s="61"/>
      <c r="J14" s="61"/>
      <c r="K14" s="61"/>
      <c r="L14" s="63"/>
      <c r="M14" s="86">
        <f>SUM(B14:L14)</f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61">
        <v>63.83</v>
      </c>
      <c r="H15" s="61"/>
      <c r="I15" s="359"/>
      <c r="J15" s="359"/>
      <c r="K15" s="359"/>
      <c r="L15" s="359"/>
      <c r="M15" s="86">
        <f aca="true" t="shared" si="0" ref="M15:M23">SUM(B15:L15)</f>
        <v>63.83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11781.74</v>
      </c>
      <c r="L16" s="61"/>
      <c r="M16" s="86">
        <f t="shared" si="0"/>
        <v>11781.74</v>
      </c>
    </row>
    <row r="17" spans="1:13" ht="14.25">
      <c r="A17" s="358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86">
        <f>SUM(B17:L17)</f>
        <v>9491.28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151355.25</v>
      </c>
      <c r="M18" s="86">
        <f>SUM(B18:L18)</f>
        <v>151355.25</v>
      </c>
    </row>
    <row r="19" spans="1:13" ht="15">
      <c r="A19" s="62" t="s">
        <v>109</v>
      </c>
      <c r="B19" s="359"/>
      <c r="C19" s="403"/>
      <c r="D19" s="371">
        <v>25.92</v>
      </c>
      <c r="E19" s="400"/>
      <c r="F19" s="415"/>
      <c r="G19" s="371">
        <v>2435.58</v>
      </c>
      <c r="H19" s="61"/>
      <c r="I19" s="61"/>
      <c r="J19" s="61"/>
      <c r="K19" s="61"/>
      <c r="L19" s="61"/>
      <c r="M19" s="86">
        <f t="shared" si="0"/>
        <v>2461.5</v>
      </c>
    </row>
    <row r="20" spans="1:13" ht="14.25">
      <c r="A20" s="62" t="s">
        <v>192</v>
      </c>
      <c r="B20" s="3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6">
        <f t="shared" si="0"/>
        <v>0</v>
      </c>
    </row>
    <row r="21" spans="1:13" ht="14.25">
      <c r="A21" s="62" t="s">
        <v>227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86">
        <f t="shared" si="0"/>
        <v>0</v>
      </c>
    </row>
    <row r="22" spans="1:13" ht="14.25">
      <c r="A22" s="62" t="s">
        <v>216</v>
      </c>
      <c r="B22" s="359"/>
      <c r="C22" s="61"/>
      <c r="D22" s="61">
        <v>4600</v>
      </c>
      <c r="E22" s="61"/>
      <c r="F22" s="61"/>
      <c r="G22" s="61"/>
      <c r="H22" s="61"/>
      <c r="I22" s="61"/>
      <c r="J22" s="61"/>
      <c r="K22" s="61"/>
      <c r="L22" s="61"/>
      <c r="M22" s="86">
        <f t="shared" si="0"/>
        <v>4600</v>
      </c>
    </row>
    <row r="23" spans="1:13" ht="14.25">
      <c r="A23" s="62" t="s">
        <v>187</v>
      </c>
      <c r="B23" s="35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86">
        <f t="shared" si="0"/>
        <v>0</v>
      </c>
    </row>
    <row r="24" spans="1:13" ht="14.25">
      <c r="A24" s="42" t="s">
        <v>215</v>
      </c>
      <c r="B24" s="359"/>
      <c r="C24" s="61"/>
      <c r="D24" s="61"/>
      <c r="E24" s="61"/>
      <c r="F24" s="61"/>
      <c r="G24" s="61">
        <v>170</v>
      </c>
      <c r="H24" s="61"/>
      <c r="I24" s="61"/>
      <c r="J24" s="61"/>
      <c r="K24" s="61"/>
      <c r="L24" s="61"/>
      <c r="M24" s="86">
        <f>SUM(B24:L24)</f>
        <v>170</v>
      </c>
    </row>
    <row r="25" spans="1:13" ht="14.25">
      <c r="A25" s="361" t="s">
        <v>208</v>
      </c>
      <c r="B25" s="359"/>
      <c r="C25" s="61"/>
      <c r="D25" s="61"/>
      <c r="E25" s="61"/>
      <c r="F25" s="61"/>
      <c r="G25" s="61">
        <v>376.35</v>
      </c>
      <c r="H25" s="61"/>
      <c r="I25" s="61"/>
      <c r="J25" s="61"/>
      <c r="K25" s="61"/>
      <c r="L25" s="61"/>
      <c r="M25" s="86">
        <f>SUM(B25:L25)</f>
        <v>376.35</v>
      </c>
    </row>
    <row r="26" spans="1:13" ht="13.5" thickBot="1">
      <c r="A26" s="119" t="s">
        <v>211</v>
      </c>
      <c r="B26" s="115"/>
      <c r="C26" s="116"/>
      <c r="D26" s="116"/>
      <c r="E26" s="116"/>
      <c r="F26" s="116"/>
      <c r="G26" s="116"/>
      <c r="H26" s="116"/>
      <c r="I26" s="116">
        <v>4568</v>
      </c>
      <c r="J26" s="116"/>
      <c r="K26" s="116"/>
      <c r="L26" s="116"/>
      <c r="M26" s="86">
        <f>SUM(B26:L26)</f>
        <v>4568</v>
      </c>
    </row>
    <row r="27" spans="1:13" ht="15" thickBot="1">
      <c r="A27" s="154" t="s">
        <v>81</v>
      </c>
      <c r="B27" s="199">
        <f>SUM(B13:B26)</f>
        <v>67234.33</v>
      </c>
      <c r="C27" s="199">
        <f aca="true" t="shared" si="1" ref="C27:K27">SUM(C13:C26)</f>
        <v>16527.88</v>
      </c>
      <c r="D27" s="199">
        <f t="shared" si="1"/>
        <v>4625.92</v>
      </c>
      <c r="E27" s="199">
        <f t="shared" si="1"/>
        <v>0</v>
      </c>
      <c r="F27" s="199">
        <f t="shared" si="1"/>
        <v>9491.28</v>
      </c>
      <c r="G27" s="199">
        <f>SUM(G13:G26)</f>
        <v>3045.7599999999998</v>
      </c>
      <c r="H27" s="199">
        <f t="shared" si="1"/>
        <v>0</v>
      </c>
      <c r="I27" s="199">
        <f t="shared" si="1"/>
        <v>4568</v>
      </c>
      <c r="J27" s="199">
        <f t="shared" si="1"/>
        <v>0</v>
      </c>
      <c r="K27" s="199">
        <f t="shared" si="1"/>
        <v>11781.74</v>
      </c>
      <c r="L27" s="199">
        <f>SUM(L13:L26)</f>
        <v>151355.25</v>
      </c>
      <c r="M27" s="199">
        <f>SUM(M13:M26)</f>
        <v>268630.16</v>
      </c>
    </row>
    <row r="28" spans="1:13" ht="13.5" thickBot="1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2"/>
    </row>
    <row r="29" spans="1:13" ht="15">
      <c r="A29" s="201" t="s">
        <v>11</v>
      </c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4"/>
    </row>
    <row r="30" spans="1:13" ht="15.75" thickBot="1">
      <c r="A30" s="205"/>
      <c r="B30" s="206">
        <f aca="true" t="shared" si="2" ref="B30:L30">B12+B27</f>
        <v>670813.75</v>
      </c>
      <c r="C30" s="206">
        <f t="shared" si="2"/>
        <v>181026.85</v>
      </c>
      <c r="D30" s="206">
        <f t="shared" si="2"/>
        <v>19127.36</v>
      </c>
      <c r="E30" s="206">
        <f t="shared" si="2"/>
        <v>1436.34</v>
      </c>
      <c r="F30" s="206">
        <f t="shared" si="2"/>
        <v>57991.42</v>
      </c>
      <c r="G30" s="206">
        <f t="shared" si="2"/>
        <v>13123.16</v>
      </c>
      <c r="H30" s="206">
        <f t="shared" si="2"/>
        <v>0</v>
      </c>
      <c r="I30" s="206">
        <f t="shared" si="2"/>
        <v>8372</v>
      </c>
      <c r="J30" s="206">
        <f t="shared" si="2"/>
        <v>0</v>
      </c>
      <c r="K30" s="206">
        <f t="shared" si="2"/>
        <v>66794.64</v>
      </c>
      <c r="L30" s="206">
        <f t="shared" si="2"/>
        <v>288515.65</v>
      </c>
      <c r="M30" s="208">
        <f>M12+M27</f>
        <v>1307201.17</v>
      </c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view="pageBreakPreview" zoomScaleNormal="130" zoomScaleSheetLayoutView="100" zoomScalePageLayoutView="0" workbookViewId="0" topLeftCell="A3">
      <selection activeCell="H24" sqref="H24"/>
    </sheetView>
  </sheetViews>
  <sheetFormatPr defaultColWidth="9.00390625" defaultRowHeight="12.75"/>
  <cols>
    <col min="1" max="1" width="14.625" style="0" customWidth="1"/>
    <col min="2" max="2" width="14.125" style="0" customWidth="1"/>
    <col min="3" max="3" width="12.00390625" style="0" customWidth="1"/>
    <col min="4" max="4" width="11.25390625" style="0" customWidth="1"/>
    <col min="5" max="5" width="9.25390625" style="0" bestFit="1" customWidth="1"/>
    <col min="6" max="6" width="11.75390625" style="0" customWidth="1"/>
    <col min="7" max="7" width="10.875" style="0" bestFit="1" customWidth="1"/>
    <col min="8" max="8" width="9.375" style="0" customWidth="1"/>
    <col min="9" max="9" width="11.00390625" style="0" customWidth="1"/>
    <col min="10" max="10" width="7.625" style="0" customWidth="1"/>
    <col min="11" max="11" width="12.125" style="0" customWidth="1"/>
    <col min="12" max="12" width="14.00390625" style="0" customWidth="1"/>
    <col min="13" max="13" width="14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26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5.75" thickBot="1">
      <c r="A12" s="213" t="s">
        <v>71</v>
      </c>
      <c r="B12" s="216">
        <v>733817.08</v>
      </c>
      <c r="C12" s="216">
        <v>164125.18</v>
      </c>
      <c r="D12" s="216">
        <v>29638.6</v>
      </c>
      <c r="E12" s="216">
        <v>1247.14</v>
      </c>
      <c r="F12" s="216">
        <v>44732.64</v>
      </c>
      <c r="G12" s="216">
        <v>13856.28</v>
      </c>
      <c r="H12" s="216">
        <v>0</v>
      </c>
      <c r="I12" s="216">
        <v>7080</v>
      </c>
      <c r="J12" s="216">
        <v>0</v>
      </c>
      <c r="K12" s="216">
        <v>75436.85</v>
      </c>
      <c r="L12" s="216">
        <v>155528.95</v>
      </c>
      <c r="M12" s="217">
        <f aca="true" t="shared" si="0" ref="M12:M27">SUM(B12:L12)</f>
        <v>1225462.72</v>
      </c>
    </row>
    <row r="13" spans="1:13" ht="14.25">
      <c r="A13" s="62" t="s">
        <v>111</v>
      </c>
      <c r="B13" s="61">
        <v>84021.66</v>
      </c>
      <c r="C13" s="61">
        <v>19215.83</v>
      </c>
      <c r="D13" s="61"/>
      <c r="E13" s="61"/>
      <c r="F13" s="61"/>
      <c r="G13" s="359"/>
      <c r="H13" s="61"/>
      <c r="I13" s="61"/>
      <c r="J13" s="61"/>
      <c r="K13" s="61"/>
      <c r="L13" s="63"/>
      <c r="M13" s="86">
        <f t="shared" si="0"/>
        <v>103237.49</v>
      </c>
    </row>
    <row r="14" spans="1:13" ht="14.25">
      <c r="A14" s="62" t="s">
        <v>167</v>
      </c>
      <c r="B14" s="61"/>
      <c r="C14" s="61"/>
      <c r="D14" s="61"/>
      <c r="E14" s="61"/>
      <c r="F14" s="61"/>
      <c r="G14" s="414"/>
      <c r="H14" s="61"/>
      <c r="I14" s="61"/>
      <c r="J14" s="61"/>
      <c r="K14" s="61"/>
      <c r="L14" s="63"/>
      <c r="M14" s="86">
        <f t="shared" si="0"/>
        <v>0</v>
      </c>
    </row>
    <row r="15" spans="1:13" ht="14.25">
      <c r="A15" s="62" t="s">
        <v>110</v>
      </c>
      <c r="B15" s="359"/>
      <c r="C15" s="61"/>
      <c r="D15" s="61"/>
      <c r="E15" s="359"/>
      <c r="F15" s="359"/>
      <c r="G15" s="48"/>
      <c r="H15" s="61"/>
      <c r="I15" s="359"/>
      <c r="J15" s="359"/>
      <c r="K15" s="359"/>
      <c r="L15" s="359"/>
      <c r="M15" s="86">
        <f t="shared" si="0"/>
        <v>0</v>
      </c>
    </row>
    <row r="16" spans="1:13" ht="14.25">
      <c r="A16" s="62" t="s">
        <v>112</v>
      </c>
      <c r="B16" s="61"/>
      <c r="C16" s="61"/>
      <c r="D16" s="61"/>
      <c r="E16" s="61"/>
      <c r="F16" s="61"/>
      <c r="G16" s="61"/>
      <c r="H16" s="61"/>
      <c r="I16" s="61"/>
      <c r="J16" s="61"/>
      <c r="K16" s="61">
        <v>14542.59</v>
      </c>
      <c r="L16" s="61"/>
      <c r="M16" s="86">
        <f t="shared" si="0"/>
        <v>14542.59</v>
      </c>
    </row>
    <row r="17" spans="1:13" ht="14.25">
      <c r="A17" s="62" t="s">
        <v>115</v>
      </c>
      <c r="B17" s="359"/>
      <c r="C17" s="61"/>
      <c r="D17" s="61"/>
      <c r="E17" s="61"/>
      <c r="F17" s="61">
        <v>7200</v>
      </c>
      <c r="G17" s="61"/>
      <c r="H17" s="61"/>
      <c r="I17" s="61"/>
      <c r="J17" s="61"/>
      <c r="K17" s="61"/>
      <c r="L17" s="61"/>
      <c r="M17" s="86">
        <f t="shared" si="0"/>
        <v>7200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86">
        <f t="shared" si="0"/>
        <v>0</v>
      </c>
    </row>
    <row r="19" spans="1:13" ht="14.25">
      <c r="A19" s="62" t="s">
        <v>109</v>
      </c>
      <c r="B19" s="359"/>
      <c r="C19" s="61"/>
      <c r="D19" s="61"/>
      <c r="E19" s="61"/>
      <c r="F19" s="359"/>
      <c r="G19" s="61"/>
      <c r="H19" s="61"/>
      <c r="I19" s="61"/>
      <c r="J19" s="61"/>
      <c r="K19" s="61"/>
      <c r="L19" s="61">
        <v>260151.3</v>
      </c>
      <c r="M19" s="86">
        <f t="shared" si="0"/>
        <v>260151.3</v>
      </c>
    </row>
    <row r="20" spans="1:13" ht="14.25">
      <c r="A20" s="62" t="s">
        <v>123</v>
      </c>
      <c r="B20" s="3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6">
        <f t="shared" si="0"/>
        <v>0</v>
      </c>
    </row>
    <row r="21" spans="1:13" ht="14.25">
      <c r="A21" s="62" t="s">
        <v>231</v>
      </c>
      <c r="B21" s="359"/>
      <c r="C21" s="61"/>
      <c r="D21" s="61"/>
      <c r="E21" s="61"/>
      <c r="F21" s="61"/>
      <c r="G21" s="61">
        <v>768.72</v>
      </c>
      <c r="H21" s="61"/>
      <c r="I21" s="61"/>
      <c r="J21" s="61"/>
      <c r="K21" s="61"/>
      <c r="L21" s="61"/>
      <c r="M21" s="86">
        <f t="shared" si="0"/>
        <v>768.72</v>
      </c>
    </row>
    <row r="22" spans="1:13" ht="14.25">
      <c r="A22" s="62" t="s">
        <v>196</v>
      </c>
      <c r="B22" s="359"/>
      <c r="C22" s="61"/>
      <c r="D22" s="61"/>
      <c r="E22" s="61"/>
      <c r="F22" s="61"/>
      <c r="G22" s="61">
        <v>170</v>
      </c>
      <c r="H22" s="61"/>
      <c r="I22" s="61"/>
      <c r="J22" s="61"/>
      <c r="K22" s="61"/>
      <c r="L22" s="61"/>
      <c r="M22" s="86">
        <f t="shared" si="0"/>
        <v>170</v>
      </c>
    </row>
    <row r="23" spans="1:13" ht="14.25">
      <c r="A23" s="62" t="s">
        <v>124</v>
      </c>
      <c r="B23" s="359"/>
      <c r="C23" s="61"/>
      <c r="D23" s="61"/>
      <c r="E23" s="61"/>
      <c r="F23" s="61"/>
      <c r="G23" s="61"/>
      <c r="H23" s="61"/>
      <c r="I23" s="61">
        <v>3456</v>
      </c>
      <c r="J23" s="61"/>
      <c r="K23" s="61"/>
      <c r="L23" s="61"/>
      <c r="M23" s="86">
        <f t="shared" si="0"/>
        <v>3456</v>
      </c>
    </row>
    <row r="24" spans="1:13" ht="14.25">
      <c r="A24" s="62" t="s">
        <v>227</v>
      </c>
      <c r="B24" s="35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6">
        <f t="shared" si="0"/>
        <v>0</v>
      </c>
    </row>
    <row r="25" spans="1:13" ht="14.25">
      <c r="A25" s="361" t="s">
        <v>209</v>
      </c>
      <c r="B25" s="359"/>
      <c r="C25" s="61"/>
      <c r="D25" s="61"/>
      <c r="E25" s="61"/>
      <c r="F25" s="61"/>
      <c r="G25" s="61">
        <v>823.21</v>
      </c>
      <c r="H25" s="61"/>
      <c r="I25" s="61"/>
      <c r="J25" s="61"/>
      <c r="K25" s="61"/>
      <c r="L25" s="61"/>
      <c r="M25" s="86">
        <f t="shared" si="0"/>
        <v>823.21</v>
      </c>
    </row>
    <row r="26" spans="1:13" ht="14.25">
      <c r="A26" s="361" t="s">
        <v>213</v>
      </c>
      <c r="B26" s="359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86">
        <f t="shared" si="0"/>
        <v>0</v>
      </c>
    </row>
    <row r="27" spans="1:13" ht="13.5" thickBot="1">
      <c r="A27" s="77" t="s">
        <v>224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6">
        <f t="shared" si="0"/>
        <v>0</v>
      </c>
    </row>
    <row r="28" spans="1:13" ht="15" thickBot="1">
      <c r="A28" s="154" t="s">
        <v>81</v>
      </c>
      <c r="B28" s="199">
        <f aca="true" t="shared" si="1" ref="B28:M28">SUM(B13:B27)</f>
        <v>84021.66</v>
      </c>
      <c r="C28" s="199">
        <f t="shared" si="1"/>
        <v>19215.83</v>
      </c>
      <c r="D28" s="199">
        <f t="shared" si="1"/>
        <v>0</v>
      </c>
      <c r="E28" s="199">
        <f t="shared" si="1"/>
        <v>0</v>
      </c>
      <c r="F28" s="199">
        <f t="shared" si="1"/>
        <v>7200</v>
      </c>
      <c r="G28" s="199">
        <f t="shared" si="1"/>
        <v>1761.93</v>
      </c>
      <c r="H28" s="199">
        <f t="shared" si="1"/>
        <v>0</v>
      </c>
      <c r="I28" s="199">
        <f t="shared" si="1"/>
        <v>3456</v>
      </c>
      <c r="J28" s="199">
        <f t="shared" si="1"/>
        <v>0</v>
      </c>
      <c r="K28" s="199">
        <f t="shared" si="1"/>
        <v>14542.59</v>
      </c>
      <c r="L28" s="199">
        <f t="shared" si="1"/>
        <v>260151.3</v>
      </c>
      <c r="M28" s="199">
        <f t="shared" si="1"/>
        <v>390349.31</v>
      </c>
    </row>
    <row r="29" spans="1:13" ht="15">
      <c r="A29" s="201" t="s">
        <v>11</v>
      </c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4"/>
    </row>
    <row r="30" spans="1:13" ht="15.75" thickBot="1">
      <c r="A30" s="205"/>
      <c r="B30" s="206">
        <f aca="true" t="shared" si="2" ref="B30:M30">B12+B28</f>
        <v>817838.74</v>
      </c>
      <c r="C30" s="206">
        <f t="shared" si="2"/>
        <v>183341.01</v>
      </c>
      <c r="D30" s="206">
        <f t="shared" si="2"/>
        <v>29638.6</v>
      </c>
      <c r="E30" s="206">
        <f t="shared" si="2"/>
        <v>1247.14</v>
      </c>
      <c r="F30" s="206">
        <f t="shared" si="2"/>
        <v>51932.64</v>
      </c>
      <c r="G30" s="206">
        <f t="shared" si="2"/>
        <v>15618.210000000001</v>
      </c>
      <c r="H30" s="206">
        <f t="shared" si="2"/>
        <v>0</v>
      </c>
      <c r="I30" s="206">
        <f t="shared" si="2"/>
        <v>10536</v>
      </c>
      <c r="J30" s="206">
        <f t="shared" si="2"/>
        <v>0</v>
      </c>
      <c r="K30" s="206">
        <f t="shared" si="2"/>
        <v>89979.44</v>
      </c>
      <c r="L30" s="206">
        <f t="shared" si="2"/>
        <v>415680.25</v>
      </c>
      <c r="M30" s="208">
        <f t="shared" si="2"/>
        <v>1615812.03</v>
      </c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2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3.125" style="0" customWidth="1"/>
    <col min="2" max="2" width="14.25390625" style="0" customWidth="1"/>
    <col min="3" max="3" width="12.375" style="0" customWidth="1"/>
    <col min="4" max="4" width="10.875" style="0" customWidth="1"/>
    <col min="6" max="6" width="11.25390625" style="0" customWidth="1"/>
    <col min="7" max="7" width="11.00390625" style="0" customWidth="1"/>
    <col min="8" max="9" width="9.625" style="0" customWidth="1"/>
    <col min="10" max="10" width="7.25390625" style="0" customWidth="1"/>
    <col min="11" max="11" width="10.75390625" style="0" customWidth="1"/>
    <col min="12" max="12" width="12.375" style="0" customWidth="1"/>
    <col min="13" max="13" width="15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2"/>
      <c r="H1" s="1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6"/>
      <c r="H2" s="5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6"/>
      <c r="H3" s="4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78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15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18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9</v>
      </c>
      <c r="G11" s="108">
        <v>6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5.75" thickBot="1">
      <c r="A12" s="209" t="s">
        <v>71</v>
      </c>
      <c r="B12" s="210">
        <v>517613.68</v>
      </c>
      <c r="C12" s="210">
        <v>128125.53</v>
      </c>
      <c r="D12" s="210">
        <v>35879</v>
      </c>
      <c r="E12" s="210">
        <v>1247.14</v>
      </c>
      <c r="F12" s="210">
        <v>45612.64</v>
      </c>
      <c r="G12" s="210">
        <v>3487.93</v>
      </c>
      <c r="H12" s="210">
        <v>0</v>
      </c>
      <c r="I12" s="210">
        <v>5488</v>
      </c>
      <c r="J12" s="210">
        <v>0</v>
      </c>
      <c r="K12" s="210">
        <v>39533.1</v>
      </c>
      <c r="L12" s="210">
        <v>121062</v>
      </c>
      <c r="M12" s="211">
        <f aca="true" t="shared" si="0" ref="M12:M26">SUM(B12:L12)</f>
        <v>898049.02</v>
      </c>
    </row>
    <row r="13" spans="1:13" ht="14.25">
      <c r="A13" s="373" t="s">
        <v>111</v>
      </c>
      <c r="B13" s="372">
        <v>59356.82</v>
      </c>
      <c r="C13" s="371">
        <v>12351.46</v>
      </c>
      <c r="D13" s="371"/>
      <c r="E13" s="371"/>
      <c r="F13" s="370"/>
      <c r="G13" s="372"/>
      <c r="H13" s="371"/>
      <c r="I13" s="371"/>
      <c r="J13" s="371"/>
      <c r="K13" s="371"/>
      <c r="L13" s="371"/>
      <c r="M13" s="86">
        <f t="shared" si="0"/>
        <v>71708.28</v>
      </c>
    </row>
    <row r="14" spans="1:13" ht="14.25">
      <c r="A14" s="373" t="s">
        <v>171</v>
      </c>
      <c r="B14" s="372"/>
      <c r="C14" s="371"/>
      <c r="D14" s="371"/>
      <c r="E14" s="371"/>
      <c r="F14" s="370"/>
      <c r="G14" s="404"/>
      <c r="H14" s="371"/>
      <c r="I14" s="371"/>
      <c r="J14" s="371"/>
      <c r="K14" s="371"/>
      <c r="L14" s="371"/>
      <c r="M14" s="86">
        <f t="shared" si="0"/>
        <v>0</v>
      </c>
    </row>
    <row r="15" spans="1:13" ht="14.25">
      <c r="A15" s="373" t="s">
        <v>110</v>
      </c>
      <c r="B15" s="372"/>
      <c r="C15" s="371"/>
      <c r="D15" s="371"/>
      <c r="E15" s="372"/>
      <c r="F15" s="372"/>
      <c r="G15" s="371">
        <v>77.39</v>
      </c>
      <c r="H15" s="371"/>
      <c r="I15" s="372"/>
      <c r="J15" s="372"/>
      <c r="K15" s="372"/>
      <c r="L15" s="372"/>
      <c r="M15" s="86">
        <f t="shared" si="0"/>
        <v>77.39</v>
      </c>
    </row>
    <row r="16" spans="1:13" ht="14.25">
      <c r="A16" s="373" t="s">
        <v>112</v>
      </c>
      <c r="B16" s="372"/>
      <c r="C16" s="371"/>
      <c r="D16" s="371"/>
      <c r="E16" s="371"/>
      <c r="F16" s="371"/>
      <c r="G16" s="371"/>
      <c r="H16" s="371"/>
      <c r="I16" s="371"/>
      <c r="J16" s="371"/>
      <c r="K16" s="371">
        <v>5780.12</v>
      </c>
      <c r="L16" s="371"/>
      <c r="M16" s="86">
        <f t="shared" si="0"/>
        <v>5780.12</v>
      </c>
    </row>
    <row r="17" spans="1:13" ht="14.25">
      <c r="A17" s="413" t="s">
        <v>115</v>
      </c>
      <c r="B17" s="372"/>
      <c r="C17" s="371"/>
      <c r="D17" s="371"/>
      <c r="E17" s="371"/>
      <c r="F17" s="61">
        <v>7200</v>
      </c>
      <c r="G17" s="371"/>
      <c r="H17" s="371"/>
      <c r="I17" s="371"/>
      <c r="J17" s="371"/>
      <c r="K17" s="371"/>
      <c r="L17" s="371"/>
      <c r="M17" s="86">
        <f t="shared" si="0"/>
        <v>7200</v>
      </c>
    </row>
    <row r="18" spans="1:13" ht="14.25">
      <c r="A18" s="373" t="s">
        <v>117</v>
      </c>
      <c r="B18" s="372"/>
      <c r="C18" s="371"/>
      <c r="D18" s="371"/>
      <c r="E18" s="371"/>
      <c r="F18" s="371"/>
      <c r="G18" s="371"/>
      <c r="H18" s="371"/>
      <c r="I18" s="371"/>
      <c r="J18" s="371"/>
      <c r="K18" s="371"/>
      <c r="L18" s="371">
        <v>163960</v>
      </c>
      <c r="M18" s="86">
        <f t="shared" si="0"/>
        <v>163960</v>
      </c>
    </row>
    <row r="19" spans="1:13" ht="14.25">
      <c r="A19" s="373" t="s">
        <v>232</v>
      </c>
      <c r="B19" s="372"/>
      <c r="C19" s="371"/>
      <c r="D19" s="371"/>
      <c r="E19" s="371"/>
      <c r="F19" s="371"/>
      <c r="G19" s="371">
        <v>720</v>
      </c>
      <c r="H19" s="371"/>
      <c r="I19" s="371"/>
      <c r="J19" s="371"/>
      <c r="K19" s="371"/>
      <c r="L19" s="371"/>
      <c r="M19" s="86">
        <f t="shared" si="0"/>
        <v>720</v>
      </c>
    </row>
    <row r="20" spans="1:13" ht="14.25">
      <c r="A20" s="416" t="s">
        <v>109</v>
      </c>
      <c r="B20" s="372"/>
      <c r="C20" s="371"/>
      <c r="D20" s="371"/>
      <c r="E20" s="371"/>
      <c r="F20" s="371"/>
      <c r="G20" s="371">
        <v>2842.35</v>
      </c>
      <c r="H20" s="371"/>
      <c r="I20" s="371"/>
      <c r="J20" s="371"/>
      <c r="K20" s="371"/>
      <c r="L20" s="371"/>
      <c r="M20" s="86">
        <f t="shared" si="0"/>
        <v>2842.35</v>
      </c>
    </row>
    <row r="21" spans="1:13" ht="14.25">
      <c r="A21" s="62"/>
      <c r="B21" s="359"/>
      <c r="C21" s="61"/>
      <c r="D21" s="61"/>
      <c r="E21" s="371">
        <v>486</v>
      </c>
      <c r="F21" s="371"/>
      <c r="G21" s="371"/>
      <c r="H21" s="371"/>
      <c r="I21" s="371"/>
      <c r="J21" s="371"/>
      <c r="K21" s="371"/>
      <c r="L21" s="371"/>
      <c r="M21" s="86">
        <f t="shared" si="0"/>
        <v>486</v>
      </c>
    </row>
    <row r="22" spans="1:13" ht="14.25">
      <c r="A22" s="373"/>
      <c r="B22" s="372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86">
        <f t="shared" si="0"/>
        <v>0</v>
      </c>
    </row>
    <row r="23" spans="1:13" ht="14.25">
      <c r="A23" s="373" t="s">
        <v>129</v>
      </c>
      <c r="B23" s="372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86">
        <f t="shared" si="0"/>
        <v>0</v>
      </c>
    </row>
    <row r="24" spans="1:13" ht="14.25">
      <c r="A24" s="373" t="s">
        <v>128</v>
      </c>
      <c r="B24" s="372"/>
      <c r="C24" s="371"/>
      <c r="D24" s="371"/>
      <c r="E24" s="371"/>
      <c r="F24" s="371"/>
      <c r="G24" s="61">
        <v>376.35</v>
      </c>
      <c r="H24" s="371"/>
      <c r="I24" s="371"/>
      <c r="J24" s="371"/>
      <c r="K24" s="371"/>
      <c r="L24" s="371"/>
      <c r="M24" s="86">
        <f t="shared" si="0"/>
        <v>376.35</v>
      </c>
    </row>
    <row r="25" spans="1:13" ht="14.25">
      <c r="A25" s="412" t="s">
        <v>124</v>
      </c>
      <c r="B25" s="417"/>
      <c r="C25" s="418"/>
      <c r="D25" s="418"/>
      <c r="E25" s="418"/>
      <c r="F25" s="418"/>
      <c r="G25" s="418"/>
      <c r="H25" s="418"/>
      <c r="I25" s="418">
        <v>4568</v>
      </c>
      <c r="J25" s="418"/>
      <c r="K25" s="418"/>
      <c r="L25" s="418"/>
      <c r="M25" s="86">
        <f t="shared" si="0"/>
        <v>4568</v>
      </c>
    </row>
    <row r="26" spans="1:13" ht="13.5" thickBot="1">
      <c r="A26" s="314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6">
        <f t="shared" si="0"/>
        <v>0</v>
      </c>
    </row>
    <row r="27" spans="1:13" ht="15" thickBot="1">
      <c r="A27" s="154" t="s">
        <v>81</v>
      </c>
      <c r="B27" s="199">
        <f aca="true" t="shared" si="1" ref="B27:M27">SUM(B13:B26)</f>
        <v>59356.82</v>
      </c>
      <c r="C27" s="199">
        <f t="shared" si="1"/>
        <v>12351.46</v>
      </c>
      <c r="D27" s="199">
        <f t="shared" si="1"/>
        <v>0</v>
      </c>
      <c r="E27" s="199">
        <f t="shared" si="1"/>
        <v>486</v>
      </c>
      <c r="F27" s="199">
        <f t="shared" si="1"/>
        <v>7200</v>
      </c>
      <c r="G27" s="199">
        <f t="shared" si="1"/>
        <v>4016.0899999999997</v>
      </c>
      <c r="H27" s="199">
        <f t="shared" si="1"/>
        <v>0</v>
      </c>
      <c r="I27" s="199">
        <f t="shared" si="1"/>
        <v>4568</v>
      </c>
      <c r="J27" s="199">
        <f t="shared" si="1"/>
        <v>0</v>
      </c>
      <c r="K27" s="199">
        <f t="shared" si="1"/>
        <v>5780.12</v>
      </c>
      <c r="L27" s="199">
        <f t="shared" si="1"/>
        <v>163960</v>
      </c>
      <c r="M27" s="199">
        <f t="shared" si="1"/>
        <v>257718.49</v>
      </c>
    </row>
    <row r="28" spans="1:13" ht="15.75" thickBot="1">
      <c r="A28" s="205"/>
      <c r="B28" s="206">
        <f aca="true" t="shared" si="2" ref="B28:M28">B12+B27</f>
        <v>576970.5</v>
      </c>
      <c r="C28" s="206">
        <f t="shared" si="2"/>
        <v>140476.99</v>
      </c>
      <c r="D28" s="206">
        <f t="shared" si="2"/>
        <v>35879</v>
      </c>
      <c r="E28" s="206">
        <f t="shared" si="2"/>
        <v>1733.14</v>
      </c>
      <c r="F28" s="206">
        <f t="shared" si="2"/>
        <v>52812.64</v>
      </c>
      <c r="G28" s="206">
        <f t="shared" si="2"/>
        <v>7504.0199999999995</v>
      </c>
      <c r="H28" s="206">
        <f t="shared" si="2"/>
        <v>0</v>
      </c>
      <c r="I28" s="206">
        <f t="shared" si="2"/>
        <v>10056</v>
      </c>
      <c r="J28" s="206">
        <f t="shared" si="2"/>
        <v>0</v>
      </c>
      <c r="K28" s="206">
        <f t="shared" si="2"/>
        <v>45313.22</v>
      </c>
      <c r="L28" s="206">
        <f t="shared" si="2"/>
        <v>285022</v>
      </c>
      <c r="M28" s="208">
        <f t="shared" si="2"/>
        <v>1155767.51</v>
      </c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2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12.625" style="0" customWidth="1"/>
    <col min="4" max="4" width="12.875" style="0" customWidth="1"/>
    <col min="5" max="5" width="9.625" style="0" customWidth="1"/>
    <col min="6" max="6" width="10.75390625" style="0" customWidth="1"/>
    <col min="7" max="7" width="9.25390625" style="0" bestFit="1" customWidth="1"/>
    <col min="8" max="8" width="8.00390625" style="0" customWidth="1"/>
    <col min="9" max="9" width="10.625" style="0" customWidth="1"/>
    <col min="10" max="10" width="7.125" style="0" customWidth="1"/>
    <col min="11" max="11" width="12.375" style="0" customWidth="1"/>
    <col min="12" max="12" width="11.75390625" style="0" customWidth="1"/>
    <col min="13" max="13" width="15.7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29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5.75" thickBot="1">
      <c r="A12" s="213" t="s">
        <v>71</v>
      </c>
      <c r="B12" s="214">
        <v>461229.59</v>
      </c>
      <c r="C12" s="214">
        <v>113550.95</v>
      </c>
      <c r="D12" s="214">
        <v>9688.12</v>
      </c>
      <c r="E12" s="214">
        <v>1247.14</v>
      </c>
      <c r="F12" s="214">
        <v>44156.41</v>
      </c>
      <c r="G12" s="214">
        <v>5310.36</v>
      </c>
      <c r="H12" s="214">
        <v>0</v>
      </c>
      <c r="I12" s="214">
        <v>4680</v>
      </c>
      <c r="J12" s="214">
        <v>0</v>
      </c>
      <c r="K12" s="214">
        <v>40990.39</v>
      </c>
      <c r="L12" s="214">
        <v>113768.95</v>
      </c>
      <c r="M12" s="215">
        <f aca="true" t="shared" si="0" ref="M12:M19">SUM(B12:L12)</f>
        <v>794621.91</v>
      </c>
    </row>
    <row r="13" spans="1:13" ht="12.75">
      <c r="A13" s="77" t="s">
        <v>111</v>
      </c>
      <c r="B13" s="78">
        <v>57167.75</v>
      </c>
      <c r="C13" s="79">
        <v>12981.63</v>
      </c>
      <c r="D13" s="79"/>
      <c r="E13" s="79"/>
      <c r="F13" s="79"/>
      <c r="G13" s="79"/>
      <c r="H13" s="79"/>
      <c r="I13" s="79"/>
      <c r="J13" s="79"/>
      <c r="K13" s="79"/>
      <c r="L13" s="93"/>
      <c r="M13" s="86">
        <f t="shared" si="0"/>
        <v>70149.38</v>
      </c>
    </row>
    <row r="14" spans="1:13" ht="12.75">
      <c r="A14" s="77" t="s">
        <v>167</v>
      </c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93"/>
      <c r="M14" s="86">
        <f t="shared" si="0"/>
        <v>0</v>
      </c>
    </row>
    <row r="15" spans="1:13" ht="12.75">
      <c r="A15" s="77" t="s">
        <v>110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79"/>
      <c r="M15" s="86">
        <f t="shared" si="0"/>
        <v>0</v>
      </c>
    </row>
    <row r="16" spans="1:13" ht="12.75">
      <c r="A16" s="77" t="s">
        <v>112</v>
      </c>
      <c r="B16" s="102"/>
      <c r="C16" s="93"/>
      <c r="D16" s="93"/>
      <c r="E16" s="93"/>
      <c r="F16" s="93"/>
      <c r="G16" s="93"/>
      <c r="H16" s="110"/>
      <c r="I16" s="93"/>
      <c r="J16" s="93"/>
      <c r="K16" s="79">
        <v>6489.45</v>
      </c>
      <c r="L16" s="383"/>
      <c r="M16" s="86">
        <f>SUM(B16:K16)</f>
        <v>6489.45</v>
      </c>
    </row>
    <row r="17" spans="1:13" ht="14.25">
      <c r="A17" s="77" t="s">
        <v>115</v>
      </c>
      <c r="B17" s="43"/>
      <c r="C17" s="21"/>
      <c r="D17" s="21"/>
      <c r="E17" s="21"/>
      <c r="F17" s="61">
        <v>7200</v>
      </c>
      <c r="G17" s="79"/>
      <c r="H17" s="79"/>
      <c r="I17" s="79"/>
      <c r="J17" s="79"/>
      <c r="K17" s="79"/>
      <c r="L17" s="21"/>
      <c r="M17" s="86">
        <f t="shared" si="0"/>
        <v>7200</v>
      </c>
    </row>
    <row r="18" spans="1:13" ht="12.75">
      <c r="A18" s="77" t="s">
        <v>117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>
        <v>137702.52</v>
      </c>
      <c r="M18" s="86">
        <f t="shared" si="0"/>
        <v>137702.52</v>
      </c>
    </row>
    <row r="19" spans="1:13" ht="12.75">
      <c r="A19" s="77" t="s">
        <v>109</v>
      </c>
      <c r="B19" s="78"/>
      <c r="C19" s="79"/>
      <c r="D19" s="79"/>
      <c r="E19" s="79"/>
      <c r="F19" s="78"/>
      <c r="G19" s="79">
        <v>2842.35</v>
      </c>
      <c r="H19" s="79"/>
      <c r="I19" s="79"/>
      <c r="J19" s="79"/>
      <c r="K19" s="79"/>
      <c r="L19" s="79">
        <v>47970</v>
      </c>
      <c r="M19" s="86">
        <f t="shared" si="0"/>
        <v>50812.35</v>
      </c>
    </row>
    <row r="20" spans="1:13" ht="12.75">
      <c r="A20" s="436" t="s">
        <v>210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6">
        <f>SUM(B20:L20)</f>
        <v>0</v>
      </c>
    </row>
    <row r="21" spans="1:13" ht="14.25">
      <c r="A21" s="450" t="s">
        <v>215</v>
      </c>
      <c r="B21" s="78"/>
      <c r="C21" s="79"/>
      <c r="D21" s="79"/>
      <c r="E21" s="79"/>
      <c r="F21" s="79"/>
      <c r="G21" s="61">
        <v>170</v>
      </c>
      <c r="H21" s="79"/>
      <c r="I21" s="79"/>
      <c r="J21" s="79"/>
      <c r="K21" s="79"/>
      <c r="L21" s="79"/>
      <c r="M21" s="86">
        <f>SUM(B21:L21)</f>
        <v>170</v>
      </c>
    </row>
    <row r="22" spans="1:13" ht="12.75">
      <c r="A22" s="77" t="s">
        <v>133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6">
        <f>SUM(B22:L22)</f>
        <v>0</v>
      </c>
    </row>
    <row r="23" spans="1:13" ht="12.75">
      <c r="A23" s="450" t="s">
        <v>212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6">
        <f>SUM(B23:L23)</f>
        <v>0</v>
      </c>
    </row>
    <row r="24" spans="1:13" ht="13.5" thickBot="1">
      <c r="A24" s="77" t="s">
        <v>124</v>
      </c>
      <c r="B24" s="78"/>
      <c r="C24" s="79"/>
      <c r="D24" s="79"/>
      <c r="E24" s="79"/>
      <c r="F24" s="79"/>
      <c r="G24" s="79"/>
      <c r="H24" s="79"/>
      <c r="I24" s="79">
        <v>1256</v>
      </c>
      <c r="J24" s="79"/>
      <c r="K24" s="79"/>
      <c r="L24" s="79"/>
      <c r="M24" s="86">
        <f>SUM(B24:L24)</f>
        <v>1256</v>
      </c>
    </row>
    <row r="25" spans="1:13" ht="15" thickBot="1">
      <c r="A25" s="154" t="s">
        <v>81</v>
      </c>
      <c r="B25" s="199">
        <f aca="true" t="shared" si="1" ref="B25:M25">SUM(B13:B24)</f>
        <v>57167.75</v>
      </c>
      <c r="C25" s="199">
        <f t="shared" si="1"/>
        <v>12981.63</v>
      </c>
      <c r="D25" s="199">
        <f t="shared" si="1"/>
        <v>0</v>
      </c>
      <c r="E25" s="199">
        <f t="shared" si="1"/>
        <v>0</v>
      </c>
      <c r="F25" s="199">
        <f t="shared" si="1"/>
        <v>7200</v>
      </c>
      <c r="G25" s="199">
        <f t="shared" si="1"/>
        <v>3012.35</v>
      </c>
      <c r="H25" s="199">
        <f t="shared" si="1"/>
        <v>0</v>
      </c>
      <c r="I25" s="199">
        <f t="shared" si="1"/>
        <v>1256</v>
      </c>
      <c r="J25" s="199">
        <f t="shared" si="1"/>
        <v>0</v>
      </c>
      <c r="K25" s="199">
        <f t="shared" si="1"/>
        <v>6489.45</v>
      </c>
      <c r="L25" s="199">
        <f t="shared" si="1"/>
        <v>185672.52</v>
      </c>
      <c r="M25" s="199">
        <f t="shared" si="1"/>
        <v>273779.69999999995</v>
      </c>
    </row>
    <row r="26" spans="1:13" ht="13.5" thickBo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2"/>
    </row>
    <row r="27" spans="1:13" ht="15">
      <c r="A27" s="201" t="s">
        <v>11</v>
      </c>
      <c r="B27" s="202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4"/>
    </row>
    <row r="28" spans="1:13" ht="15.75" thickBot="1">
      <c r="A28" s="205"/>
      <c r="B28" s="206">
        <f aca="true" t="shared" si="2" ref="B28:M28">B12+B25</f>
        <v>518397.34</v>
      </c>
      <c r="C28" s="206">
        <f t="shared" si="2"/>
        <v>126532.58</v>
      </c>
      <c r="D28" s="206">
        <f t="shared" si="2"/>
        <v>9688.12</v>
      </c>
      <c r="E28" s="206">
        <f t="shared" si="2"/>
        <v>1247.14</v>
      </c>
      <c r="F28" s="206">
        <f t="shared" si="2"/>
        <v>51356.41</v>
      </c>
      <c r="G28" s="206">
        <f t="shared" si="2"/>
        <v>8322.71</v>
      </c>
      <c r="H28" s="206">
        <f t="shared" si="2"/>
        <v>0</v>
      </c>
      <c r="I28" s="206">
        <f t="shared" si="2"/>
        <v>5936</v>
      </c>
      <c r="J28" s="206">
        <f t="shared" si="2"/>
        <v>0</v>
      </c>
      <c r="K28" s="206">
        <f t="shared" si="2"/>
        <v>47479.84</v>
      </c>
      <c r="L28" s="206">
        <f t="shared" si="2"/>
        <v>299441.47</v>
      </c>
      <c r="M28" s="208">
        <f t="shared" si="2"/>
        <v>1068401.6099999999</v>
      </c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15.125" style="0" customWidth="1"/>
    <col min="2" max="2" width="12.75390625" style="0" customWidth="1"/>
    <col min="3" max="3" width="11.75390625" style="0" customWidth="1"/>
    <col min="4" max="4" width="11.25390625" style="0" customWidth="1"/>
    <col min="5" max="5" width="9.25390625" style="0" bestFit="1" customWidth="1"/>
    <col min="6" max="6" width="11.00390625" style="0" customWidth="1"/>
    <col min="7" max="7" width="10.625" style="0" customWidth="1"/>
    <col min="8" max="8" width="8.00390625" style="0" customWidth="1"/>
    <col min="9" max="9" width="9.375" style="0" customWidth="1"/>
    <col min="10" max="10" width="10.375" style="0" customWidth="1"/>
    <col min="11" max="11" width="12.25390625" style="0" customWidth="1"/>
    <col min="12" max="13" width="13.87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30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5.75" thickBot="1">
      <c r="A12" s="213" t="s">
        <v>71</v>
      </c>
      <c r="B12" s="216">
        <v>707780.64</v>
      </c>
      <c r="C12" s="216">
        <v>169165.68</v>
      </c>
      <c r="D12" s="216">
        <v>28140</v>
      </c>
      <c r="E12" s="216">
        <v>1247.14</v>
      </c>
      <c r="F12" s="216">
        <v>49903.39</v>
      </c>
      <c r="G12" s="216">
        <v>31796.16</v>
      </c>
      <c r="H12" s="216">
        <v>0</v>
      </c>
      <c r="I12" s="216">
        <v>5381.4</v>
      </c>
      <c r="J12" s="216">
        <v>1450</v>
      </c>
      <c r="K12" s="216">
        <v>89040.51</v>
      </c>
      <c r="L12" s="216">
        <v>235961.54</v>
      </c>
      <c r="M12" s="215">
        <f>SUM(B12:L12)</f>
        <v>1319866.4600000002</v>
      </c>
    </row>
    <row r="13" spans="1:13" ht="14.25">
      <c r="A13" s="62" t="s">
        <v>111</v>
      </c>
      <c r="B13" s="359">
        <v>87410.46</v>
      </c>
      <c r="C13" s="61">
        <v>20720.76</v>
      </c>
      <c r="D13" s="61"/>
      <c r="E13" s="61"/>
      <c r="F13" s="61"/>
      <c r="G13" s="359"/>
      <c r="H13" s="61"/>
      <c r="I13" s="61"/>
      <c r="J13" s="61"/>
      <c r="K13" s="61"/>
      <c r="L13" s="63"/>
      <c r="M13" s="86">
        <f>SUM(B13:L13)</f>
        <v>108131.22</v>
      </c>
    </row>
    <row r="14" spans="1:13" ht="14.25">
      <c r="A14" s="62" t="s">
        <v>166</v>
      </c>
      <c r="B14" s="359"/>
      <c r="C14" s="61"/>
      <c r="D14" s="61"/>
      <c r="E14" s="61"/>
      <c r="F14" s="61"/>
      <c r="G14" s="359"/>
      <c r="H14" s="61"/>
      <c r="I14" s="61"/>
      <c r="J14" s="61"/>
      <c r="K14" s="61"/>
      <c r="L14" s="63"/>
      <c r="M14" s="86">
        <f>SUM(B14:L14)</f>
        <v>0</v>
      </c>
    </row>
    <row r="15" spans="1:13" ht="14.25">
      <c r="A15" s="62" t="s">
        <v>110</v>
      </c>
      <c r="B15" s="359"/>
      <c r="C15" s="61"/>
      <c r="D15" s="61"/>
      <c r="E15" s="61"/>
      <c r="F15" s="359"/>
      <c r="G15" s="61">
        <v>212.83</v>
      </c>
      <c r="H15" s="61"/>
      <c r="I15" s="359"/>
      <c r="J15" s="359"/>
      <c r="K15" s="359"/>
      <c r="L15" s="359"/>
      <c r="M15" s="86">
        <f aca="true" t="shared" si="0" ref="M15:M22">SUM(B15:L15)</f>
        <v>212.83</v>
      </c>
    </row>
    <row r="16" spans="1:13" ht="14.25">
      <c r="A16" s="62" t="s">
        <v>112</v>
      </c>
      <c r="B16" s="359"/>
      <c r="C16" s="61"/>
      <c r="D16" s="61"/>
      <c r="E16" s="61"/>
      <c r="F16" s="61"/>
      <c r="G16" s="61"/>
      <c r="H16" s="61"/>
      <c r="I16" s="61"/>
      <c r="J16" s="61"/>
      <c r="K16" s="61">
        <v>13479.91</v>
      </c>
      <c r="L16" s="61"/>
      <c r="M16" s="86">
        <f t="shared" si="0"/>
        <v>13479.91</v>
      </c>
    </row>
    <row r="17" spans="1:13" ht="14.25">
      <c r="A17" s="62" t="s">
        <v>115</v>
      </c>
      <c r="B17" s="359"/>
      <c r="C17" s="61"/>
      <c r="D17" s="61"/>
      <c r="E17" s="61"/>
      <c r="F17" s="61">
        <v>9491.28</v>
      </c>
      <c r="G17" s="61"/>
      <c r="H17" s="61"/>
      <c r="I17" s="61"/>
      <c r="J17" s="61"/>
      <c r="K17" s="61"/>
      <c r="L17" s="61"/>
      <c r="M17" s="86">
        <f t="shared" si="0"/>
        <v>9491.28</v>
      </c>
    </row>
    <row r="18" spans="1:13" ht="14.25">
      <c r="A18" s="62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>
        <v>243144.8</v>
      </c>
      <c r="M18" s="86">
        <f t="shared" si="0"/>
        <v>243144.8</v>
      </c>
    </row>
    <row r="19" spans="1:13" ht="14.25">
      <c r="A19" s="62" t="s">
        <v>121</v>
      </c>
      <c r="B19" s="359"/>
      <c r="C19" s="61"/>
      <c r="D19" s="61"/>
      <c r="E19" s="61"/>
      <c r="F19" s="359"/>
      <c r="G19" s="61"/>
      <c r="H19" s="61"/>
      <c r="I19" s="61"/>
      <c r="J19" s="61"/>
      <c r="K19" s="61">
        <v>200</v>
      </c>
      <c r="L19" s="61"/>
      <c r="M19" s="86">
        <f t="shared" si="0"/>
        <v>200</v>
      </c>
    </row>
    <row r="20" spans="1:13" ht="14.25">
      <c r="A20" s="62" t="s">
        <v>122</v>
      </c>
      <c r="B20" s="3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86">
        <f t="shared" si="0"/>
        <v>0</v>
      </c>
    </row>
    <row r="21" spans="1:13" ht="14.25">
      <c r="A21" s="62" t="s">
        <v>133</v>
      </c>
      <c r="B21" s="359"/>
      <c r="C21" s="61"/>
      <c r="D21" s="61"/>
      <c r="E21" s="61">
        <v>528</v>
      </c>
      <c r="F21" s="61"/>
      <c r="G21" s="61"/>
      <c r="H21" s="61"/>
      <c r="I21" s="61"/>
      <c r="J21" s="61"/>
      <c r="K21" s="61"/>
      <c r="L21" s="61"/>
      <c r="M21" s="86">
        <f t="shared" si="0"/>
        <v>528</v>
      </c>
    </row>
    <row r="22" spans="1:13" ht="14.25">
      <c r="A22" s="62" t="s">
        <v>213</v>
      </c>
      <c r="B22" s="359"/>
      <c r="C22" s="61"/>
      <c r="D22" s="61">
        <v>15872.89</v>
      </c>
      <c r="E22" s="61"/>
      <c r="F22" s="61"/>
      <c r="G22" s="61"/>
      <c r="H22" s="61"/>
      <c r="I22" s="61"/>
      <c r="J22" s="61"/>
      <c r="K22" s="61"/>
      <c r="L22" s="61"/>
      <c r="M22" s="86">
        <f t="shared" si="0"/>
        <v>15872.89</v>
      </c>
    </row>
    <row r="23" spans="1:13" ht="14.25">
      <c r="A23" s="62" t="s">
        <v>118</v>
      </c>
      <c r="B23" s="359"/>
      <c r="C23" s="61"/>
      <c r="D23" s="61">
        <v>10362.87</v>
      </c>
      <c r="E23" s="61"/>
      <c r="F23" s="61"/>
      <c r="G23" s="61">
        <v>2842.35</v>
      </c>
      <c r="H23" s="61"/>
      <c r="I23" s="61"/>
      <c r="J23" s="61"/>
      <c r="K23" s="61"/>
      <c r="L23" s="61"/>
      <c r="M23" s="86">
        <f>SUM(B23:L23)</f>
        <v>13205.220000000001</v>
      </c>
    </row>
    <row r="24" spans="1:13" ht="14.25">
      <c r="A24" s="62" t="s">
        <v>227</v>
      </c>
      <c r="B24" s="35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6">
        <f>SUM(B24:L24)</f>
        <v>0</v>
      </c>
    </row>
    <row r="25" spans="1:13" ht="14.25">
      <c r="A25" s="30" t="s">
        <v>128</v>
      </c>
      <c r="B25" s="78"/>
      <c r="C25" s="79"/>
      <c r="D25" s="79"/>
      <c r="E25" s="79"/>
      <c r="F25" s="79"/>
      <c r="G25" s="61">
        <v>376.35</v>
      </c>
      <c r="H25" s="79"/>
      <c r="I25" s="79"/>
      <c r="J25" s="79"/>
      <c r="K25" s="79"/>
      <c r="L25" s="79"/>
      <c r="M25" s="86">
        <f>SUM(B25:L25)</f>
        <v>376.35</v>
      </c>
    </row>
    <row r="26" spans="1:13" ht="15" thickBot="1">
      <c r="A26" s="361" t="s">
        <v>219</v>
      </c>
      <c r="B26" s="98"/>
      <c r="C26" s="99"/>
      <c r="D26" s="99"/>
      <c r="E26" s="99"/>
      <c r="F26" s="99"/>
      <c r="G26" s="99"/>
      <c r="H26" s="99"/>
      <c r="I26" s="99">
        <v>4568</v>
      </c>
      <c r="J26" s="99"/>
      <c r="K26" s="99"/>
      <c r="L26" s="99"/>
      <c r="M26" s="86">
        <f>SUM(B26:L26)</f>
        <v>4568</v>
      </c>
    </row>
    <row r="27" spans="1:13" ht="15.75" thickBot="1">
      <c r="A27" s="154" t="s">
        <v>81</v>
      </c>
      <c r="B27" s="196">
        <f aca="true" t="shared" si="1" ref="B27:M27">SUM(B13:B26)</f>
        <v>87410.46</v>
      </c>
      <c r="C27" s="196">
        <f t="shared" si="1"/>
        <v>20720.76</v>
      </c>
      <c r="D27" s="196">
        <f t="shared" si="1"/>
        <v>26235.760000000002</v>
      </c>
      <c r="E27" s="196">
        <f t="shared" si="1"/>
        <v>528</v>
      </c>
      <c r="F27" s="196">
        <f t="shared" si="1"/>
        <v>9491.28</v>
      </c>
      <c r="G27" s="196">
        <f t="shared" si="1"/>
        <v>3431.5299999999997</v>
      </c>
      <c r="H27" s="196">
        <f t="shared" si="1"/>
        <v>0</v>
      </c>
      <c r="I27" s="196">
        <f t="shared" si="1"/>
        <v>4568</v>
      </c>
      <c r="J27" s="196">
        <f t="shared" si="1"/>
        <v>0</v>
      </c>
      <c r="K27" s="196">
        <f t="shared" si="1"/>
        <v>13679.91</v>
      </c>
      <c r="L27" s="196">
        <f t="shared" si="1"/>
        <v>243144.8</v>
      </c>
      <c r="M27" s="196">
        <f t="shared" si="1"/>
        <v>409210.5</v>
      </c>
    </row>
    <row r="28" spans="1:13" ht="13.5" thickBot="1">
      <c r="A28" s="111"/>
      <c r="B28" s="112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2"/>
    </row>
    <row r="29" spans="1:13" ht="15">
      <c r="A29" s="201" t="s">
        <v>11</v>
      </c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4"/>
    </row>
    <row r="30" spans="1:13" ht="15.75" thickBot="1">
      <c r="A30" s="205"/>
      <c r="B30" s="206">
        <f aca="true" t="shared" si="2" ref="B30:M30">B12+B27</f>
        <v>795191.1</v>
      </c>
      <c r="C30" s="206">
        <f t="shared" si="2"/>
        <v>189886.44</v>
      </c>
      <c r="D30" s="206">
        <f t="shared" si="2"/>
        <v>54375.76</v>
      </c>
      <c r="E30" s="206">
        <f t="shared" si="2"/>
        <v>1775.14</v>
      </c>
      <c r="F30" s="206">
        <f t="shared" si="2"/>
        <v>59394.67</v>
      </c>
      <c r="G30" s="206">
        <f t="shared" si="2"/>
        <v>35227.69</v>
      </c>
      <c r="H30" s="206">
        <f t="shared" si="2"/>
        <v>0</v>
      </c>
      <c r="I30" s="206">
        <f t="shared" si="2"/>
        <v>9949.4</v>
      </c>
      <c r="J30" s="206">
        <f t="shared" si="2"/>
        <v>1450</v>
      </c>
      <c r="K30" s="206">
        <f t="shared" si="2"/>
        <v>102720.42</v>
      </c>
      <c r="L30" s="206">
        <f t="shared" si="2"/>
        <v>479106.33999999997</v>
      </c>
      <c r="M30" s="208">
        <f t="shared" si="2"/>
        <v>1729076.9600000002</v>
      </c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0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3.25390625" style="0" customWidth="1"/>
    <col min="6" max="6" width="11.25390625" style="0" customWidth="1"/>
    <col min="7" max="7" width="10.25390625" style="0" customWidth="1"/>
    <col min="8" max="8" width="9.00390625" style="0" customWidth="1"/>
    <col min="9" max="9" width="6.25390625" style="0" hidden="1" customWidth="1"/>
    <col min="10" max="10" width="7.625" style="0" hidden="1" customWidth="1"/>
    <col min="12" max="12" width="10.125" style="0" customWidth="1"/>
    <col min="13" max="13" width="12.1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104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1062543.01</v>
      </c>
      <c r="C12" s="193">
        <v>234826.92</v>
      </c>
      <c r="D12" s="193">
        <v>0</v>
      </c>
      <c r="E12" s="193">
        <v>383.55</v>
      </c>
      <c r="F12" s="193">
        <v>86068.15</v>
      </c>
      <c r="G12" s="193">
        <v>1301.76</v>
      </c>
      <c r="H12" s="193">
        <v>0</v>
      </c>
      <c r="I12" s="193">
        <v>0</v>
      </c>
      <c r="J12" s="193">
        <v>0</v>
      </c>
      <c r="K12" s="193">
        <v>0</v>
      </c>
      <c r="L12" s="193">
        <v>5499.92</v>
      </c>
      <c r="M12" s="193">
        <v>250786.64</v>
      </c>
      <c r="N12" s="193">
        <v>0</v>
      </c>
      <c r="O12" s="193">
        <v>0</v>
      </c>
      <c r="P12" s="318">
        <f aca="true" t="shared" si="0" ref="P12:P23">SUM(B12:O12)</f>
        <v>1641409.9499999997</v>
      </c>
    </row>
    <row r="13" spans="1:16" ht="12.75">
      <c r="A13" s="237" t="s">
        <v>111</v>
      </c>
      <c r="B13" s="284"/>
      <c r="C13" s="284"/>
      <c r="D13" s="87"/>
      <c r="E13" s="87"/>
      <c r="F13" s="87"/>
      <c r="G13" s="384"/>
      <c r="H13" s="87"/>
      <c r="I13" s="87"/>
      <c r="J13" s="87"/>
      <c r="K13" s="87"/>
      <c r="L13" s="87"/>
      <c r="M13" s="87"/>
      <c r="N13" s="87"/>
      <c r="O13" s="87"/>
      <c r="P13" s="86">
        <f t="shared" si="0"/>
        <v>0</v>
      </c>
    </row>
    <row r="14" spans="1:16" ht="12.75">
      <c r="A14" s="236" t="s">
        <v>110</v>
      </c>
      <c r="B14" s="86"/>
      <c r="C14" s="87"/>
      <c r="D14" s="87"/>
      <c r="E14" s="87"/>
      <c r="F14" s="87"/>
      <c r="G14" s="367"/>
      <c r="H14" s="240"/>
      <c r="I14" s="87"/>
      <c r="J14" s="87"/>
      <c r="K14" s="87"/>
      <c r="L14" s="87"/>
      <c r="M14" s="87"/>
      <c r="N14" s="87"/>
      <c r="O14" s="87"/>
      <c r="P14" s="86">
        <f t="shared" si="0"/>
        <v>0</v>
      </c>
    </row>
    <row r="15" spans="1:16" ht="12.75">
      <c r="A15" s="236" t="s">
        <v>112</v>
      </c>
      <c r="B15" s="284"/>
      <c r="C15" s="284"/>
      <c r="D15" s="87"/>
      <c r="E15" s="284"/>
      <c r="F15" s="284"/>
      <c r="G15" s="367"/>
      <c r="H15" s="284"/>
      <c r="I15" s="284"/>
      <c r="J15" s="284"/>
      <c r="K15" s="284"/>
      <c r="L15" s="87"/>
      <c r="M15" s="87"/>
      <c r="N15" s="284"/>
      <c r="O15" s="284"/>
      <c r="P15" s="240">
        <f t="shared" si="0"/>
        <v>0</v>
      </c>
    </row>
    <row r="16" spans="1:16" ht="12.75">
      <c r="A16" s="237" t="s">
        <v>115</v>
      </c>
      <c r="B16" s="240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40">
        <f t="shared" si="0"/>
        <v>0</v>
      </c>
    </row>
    <row r="17" spans="1:16" ht="12.75">
      <c r="A17" s="235" t="s">
        <v>116</v>
      </c>
      <c r="B17" s="240"/>
      <c r="C17" s="284"/>
      <c r="D17" s="284"/>
      <c r="E17" s="284"/>
      <c r="F17" s="87"/>
      <c r="G17" s="284"/>
      <c r="H17" s="284"/>
      <c r="I17" s="284"/>
      <c r="J17" s="284"/>
      <c r="K17" s="284"/>
      <c r="L17" s="284"/>
      <c r="M17" s="284"/>
      <c r="N17" s="284"/>
      <c r="O17" s="284"/>
      <c r="P17" s="240">
        <f t="shared" si="0"/>
        <v>0</v>
      </c>
    </row>
    <row r="18" spans="1:16" ht="12.75">
      <c r="A18" s="236" t="s">
        <v>178</v>
      </c>
      <c r="B18" s="240"/>
      <c r="C18" s="284"/>
      <c r="D18" s="284"/>
      <c r="E18" s="284"/>
      <c r="F18" s="240"/>
      <c r="G18" s="284"/>
      <c r="H18" s="284"/>
      <c r="I18" s="284"/>
      <c r="J18" s="284"/>
      <c r="K18" s="284"/>
      <c r="L18" s="284"/>
      <c r="M18" s="284"/>
      <c r="N18" s="284"/>
      <c r="O18" s="284"/>
      <c r="P18" s="240">
        <f t="shared" si="0"/>
        <v>0</v>
      </c>
    </row>
    <row r="19" spans="1:16" ht="12.75">
      <c r="A19" s="236" t="s">
        <v>172</v>
      </c>
      <c r="B19" s="240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40">
        <f t="shared" si="0"/>
        <v>0</v>
      </c>
    </row>
    <row r="20" spans="1:16" ht="12.75">
      <c r="A20" s="236" t="s">
        <v>185</v>
      </c>
      <c r="B20" s="240"/>
      <c r="C20" s="284"/>
      <c r="D20" s="284"/>
      <c r="E20" s="284"/>
      <c r="F20" s="284"/>
      <c r="G20" s="284"/>
      <c r="H20" s="284"/>
      <c r="I20" s="284"/>
      <c r="J20" s="284"/>
      <c r="K20" s="284"/>
      <c r="L20" s="87"/>
      <c r="M20" s="87"/>
      <c r="N20" s="284"/>
      <c r="O20" s="284"/>
      <c r="P20" s="240">
        <f t="shared" si="0"/>
        <v>0</v>
      </c>
    </row>
    <row r="21" spans="1:16" ht="12.75">
      <c r="A21" s="236" t="s">
        <v>186</v>
      </c>
      <c r="B21" s="240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87"/>
      <c r="N21" s="284"/>
      <c r="O21" s="284"/>
      <c r="P21" s="240">
        <f t="shared" si="0"/>
        <v>0</v>
      </c>
    </row>
    <row r="22" spans="1:16" ht="12.75">
      <c r="A22" s="236" t="s">
        <v>140</v>
      </c>
      <c r="B22" s="240"/>
      <c r="C22" s="284"/>
      <c r="D22" s="284"/>
      <c r="E22" s="284"/>
      <c r="F22" s="284"/>
      <c r="G22" s="284"/>
      <c r="H22" s="284"/>
      <c r="I22" s="284"/>
      <c r="J22" s="284"/>
      <c r="K22" s="284"/>
      <c r="L22" s="385"/>
      <c r="M22" s="284"/>
      <c r="N22" s="284"/>
      <c r="O22" s="284"/>
      <c r="P22" s="240">
        <f t="shared" si="0"/>
        <v>0</v>
      </c>
    </row>
    <row r="23" spans="1:16" ht="13.5" thickBot="1">
      <c r="A23" s="237"/>
      <c r="B23" s="386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87"/>
      <c r="P23" s="240">
        <f t="shared" si="0"/>
        <v>0</v>
      </c>
    </row>
    <row r="24" spans="1:16" ht="12.75">
      <c r="A24" s="133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</row>
    <row r="25" spans="1:16" ht="13.5" thickBot="1">
      <c r="A25" s="137" t="s">
        <v>81</v>
      </c>
      <c r="B25" s="138">
        <f aca="true" t="shared" si="1" ref="B25:P25">SUM(B13:B24)</f>
        <v>0</v>
      </c>
      <c r="C25" s="139">
        <f t="shared" si="1"/>
        <v>0</v>
      </c>
      <c r="D25" s="139">
        <f t="shared" si="1"/>
        <v>0</v>
      </c>
      <c r="E25" s="139">
        <f t="shared" si="1"/>
        <v>0</v>
      </c>
      <c r="F25" s="139">
        <f t="shared" si="1"/>
        <v>0</v>
      </c>
      <c r="G25" s="139">
        <f t="shared" si="1"/>
        <v>0</v>
      </c>
      <c r="H25" s="139">
        <f t="shared" si="1"/>
        <v>0</v>
      </c>
      <c r="I25" s="139">
        <f t="shared" si="1"/>
        <v>0</v>
      </c>
      <c r="J25" s="139">
        <f t="shared" si="1"/>
        <v>0</v>
      </c>
      <c r="K25" s="139">
        <f t="shared" si="1"/>
        <v>0</v>
      </c>
      <c r="L25" s="139">
        <f t="shared" si="1"/>
        <v>0</v>
      </c>
      <c r="M25" s="139">
        <f t="shared" si="1"/>
        <v>0</v>
      </c>
      <c r="N25" s="139">
        <f t="shared" si="1"/>
        <v>0</v>
      </c>
      <c r="O25" s="139">
        <f t="shared" si="1"/>
        <v>0</v>
      </c>
      <c r="P25" s="140">
        <f t="shared" si="1"/>
        <v>0</v>
      </c>
    </row>
    <row r="26" spans="1:16" ht="12.75">
      <c r="A26" s="141" t="s">
        <v>44</v>
      </c>
      <c r="B26" s="146">
        <f aca="true" t="shared" si="2" ref="B26:P26">B12+B25</f>
        <v>1062543.01</v>
      </c>
      <c r="C26" s="147">
        <f t="shared" si="2"/>
        <v>234826.92</v>
      </c>
      <c r="D26" s="147">
        <f t="shared" si="2"/>
        <v>0</v>
      </c>
      <c r="E26" s="147">
        <f t="shared" si="2"/>
        <v>383.55</v>
      </c>
      <c r="F26" s="147">
        <f t="shared" si="2"/>
        <v>86068.15</v>
      </c>
      <c r="G26" s="147">
        <f t="shared" si="2"/>
        <v>1301.76</v>
      </c>
      <c r="H26" s="147">
        <f t="shared" si="2"/>
        <v>0</v>
      </c>
      <c r="I26" s="147">
        <f t="shared" si="2"/>
        <v>0</v>
      </c>
      <c r="J26" s="147">
        <f t="shared" si="2"/>
        <v>0</v>
      </c>
      <c r="K26" s="147">
        <f t="shared" si="2"/>
        <v>0</v>
      </c>
      <c r="L26" s="147">
        <f t="shared" si="2"/>
        <v>5499.92</v>
      </c>
      <c r="M26" s="147">
        <f t="shared" si="2"/>
        <v>250786.64</v>
      </c>
      <c r="N26" s="147">
        <f t="shared" si="2"/>
        <v>0</v>
      </c>
      <c r="O26" s="147">
        <f t="shared" si="2"/>
        <v>0</v>
      </c>
      <c r="P26" s="148">
        <f t="shared" si="2"/>
        <v>1641409.9499999997</v>
      </c>
    </row>
    <row r="27" spans="1:16" ht="13.5" thickBot="1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29"/>
  <sheetViews>
    <sheetView zoomScalePageLayoutView="0" workbookViewId="0" topLeftCell="A3">
      <selection activeCell="G20" sqref="G20"/>
    </sheetView>
  </sheetViews>
  <sheetFormatPr defaultColWidth="9.00390625" defaultRowHeight="12.75"/>
  <cols>
    <col min="1" max="1" width="16.875" style="0" customWidth="1"/>
    <col min="2" max="2" width="12.875" style="0" customWidth="1"/>
    <col min="3" max="3" width="13.75390625" style="0" customWidth="1"/>
    <col min="4" max="4" width="11.125" style="0" customWidth="1"/>
    <col min="6" max="6" width="10.625" style="0" customWidth="1"/>
    <col min="7" max="7" width="13.625" style="0" customWidth="1"/>
    <col min="8" max="8" width="8.125" style="0" customWidth="1"/>
    <col min="9" max="10" width="6.00390625" style="0" hidden="1" customWidth="1"/>
    <col min="11" max="11" width="10.625" style="0" customWidth="1"/>
    <col min="12" max="12" width="5.125" style="0" customWidth="1"/>
    <col min="13" max="13" width="11.125" style="0" customWidth="1"/>
    <col min="14" max="14" width="5.375" style="0" hidden="1" customWidth="1"/>
    <col min="15" max="15" width="12.375" style="0" customWidth="1"/>
    <col min="16" max="16" width="5.625" style="0" hidden="1" customWidth="1"/>
    <col min="17" max="17" width="15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32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/>
      <c r="Q10" s="471"/>
    </row>
    <row r="11" spans="1:17" ht="13.5" thickBot="1">
      <c r="A11" s="108"/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405" t="s">
        <v>72</v>
      </c>
      <c r="B12" s="214">
        <v>385973.57</v>
      </c>
      <c r="C12" s="214">
        <v>106980.46</v>
      </c>
      <c r="D12" s="214">
        <v>7236.12</v>
      </c>
      <c r="E12" s="214">
        <v>1247.14</v>
      </c>
      <c r="F12" s="214">
        <v>44156.41</v>
      </c>
      <c r="G12" s="214">
        <v>7068.46</v>
      </c>
      <c r="H12" s="214">
        <v>0</v>
      </c>
      <c r="I12" s="214">
        <v>0</v>
      </c>
      <c r="J12" s="214">
        <v>0</v>
      </c>
      <c r="K12" s="214">
        <v>11402</v>
      </c>
      <c r="L12" s="214">
        <v>0</v>
      </c>
      <c r="M12" s="214">
        <v>45202.45</v>
      </c>
      <c r="N12" s="214">
        <v>0</v>
      </c>
      <c r="O12" s="214">
        <v>123800.23</v>
      </c>
      <c r="P12" s="214"/>
      <c r="Q12" s="215">
        <f>SUM(B12:P12)</f>
        <v>733066.84</v>
      </c>
    </row>
    <row r="13" spans="1:17" ht="14.25">
      <c r="A13" s="380" t="s">
        <v>134</v>
      </c>
      <c r="B13" s="372">
        <v>49455.04</v>
      </c>
      <c r="C13" s="371">
        <v>12363.39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0"/>
      <c r="O13" s="370"/>
      <c r="P13" s="93"/>
      <c r="Q13" s="86">
        <f>SUM(B13:P13)</f>
        <v>61818.43</v>
      </c>
    </row>
    <row r="14" spans="1:17" ht="14.25">
      <c r="A14" s="380" t="s">
        <v>167</v>
      </c>
      <c r="B14" s="372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0"/>
      <c r="O14" s="370"/>
      <c r="P14" s="93"/>
      <c r="Q14" s="86">
        <f>SUM(B14:P14)</f>
        <v>0</v>
      </c>
    </row>
    <row r="15" spans="1:17" ht="14.25">
      <c r="A15" s="380" t="s">
        <v>112</v>
      </c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>
        <v>10299.79</v>
      </c>
      <c r="N15" s="372"/>
      <c r="O15" s="372"/>
      <c r="P15" s="78"/>
      <c r="Q15" s="86">
        <f aca="true" t="shared" si="0" ref="Q15:Q20">SUM(B15:P15)</f>
        <v>10299.79</v>
      </c>
    </row>
    <row r="16" spans="1:17" ht="14.25">
      <c r="A16" s="236" t="s">
        <v>110</v>
      </c>
      <c r="B16" s="370"/>
      <c r="C16" s="370"/>
      <c r="D16" s="370"/>
      <c r="E16" s="370"/>
      <c r="F16" s="370"/>
      <c r="G16" s="371">
        <v>38.29</v>
      </c>
      <c r="H16" s="370"/>
      <c r="I16" s="370"/>
      <c r="J16" s="370"/>
      <c r="K16" s="370"/>
      <c r="L16" s="370"/>
      <c r="M16" s="370"/>
      <c r="N16" s="371"/>
      <c r="O16" s="371"/>
      <c r="P16" s="79"/>
      <c r="Q16" s="86">
        <f t="shared" si="0"/>
        <v>38.29</v>
      </c>
    </row>
    <row r="17" spans="1:17" ht="14.25">
      <c r="A17" s="236" t="s">
        <v>109</v>
      </c>
      <c r="B17" s="372"/>
      <c r="C17" s="371"/>
      <c r="D17" s="371">
        <v>51.84</v>
      </c>
      <c r="E17" s="371"/>
      <c r="F17" s="371"/>
      <c r="G17" s="371">
        <v>2216.16</v>
      </c>
      <c r="H17" s="371"/>
      <c r="I17" s="371"/>
      <c r="J17" s="371"/>
      <c r="K17" s="371"/>
      <c r="L17" s="371"/>
      <c r="M17" s="371"/>
      <c r="N17" s="371"/>
      <c r="O17" s="371"/>
      <c r="P17" s="79"/>
      <c r="Q17" s="86">
        <f t="shared" si="0"/>
        <v>2268</v>
      </c>
    </row>
    <row r="18" spans="1:17" ht="14.25">
      <c r="A18" s="236" t="s">
        <v>117</v>
      </c>
      <c r="B18" s="372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>
        <v>187641.55</v>
      </c>
      <c r="P18" s="79"/>
      <c r="Q18" s="86">
        <f t="shared" si="0"/>
        <v>187641.55</v>
      </c>
    </row>
    <row r="19" spans="1:17" ht="14.25">
      <c r="A19" s="236" t="s">
        <v>115</v>
      </c>
      <c r="B19" s="372"/>
      <c r="C19" s="371"/>
      <c r="D19" s="371"/>
      <c r="E19" s="371"/>
      <c r="F19" s="61">
        <v>7200</v>
      </c>
      <c r="G19" s="371"/>
      <c r="H19" s="371"/>
      <c r="I19" s="371"/>
      <c r="J19" s="371"/>
      <c r="K19" s="371"/>
      <c r="L19" s="371"/>
      <c r="M19" s="371"/>
      <c r="N19" s="371"/>
      <c r="O19" s="371"/>
      <c r="P19" s="79"/>
      <c r="Q19" s="86">
        <f t="shared" si="0"/>
        <v>7200</v>
      </c>
    </row>
    <row r="20" spans="1:17" ht="14.25">
      <c r="A20" s="62" t="s">
        <v>227</v>
      </c>
      <c r="B20" s="359"/>
      <c r="C20" s="61"/>
      <c r="D20" s="61"/>
      <c r="E20" s="371"/>
      <c r="F20" s="372"/>
      <c r="G20" s="371"/>
      <c r="H20" s="371"/>
      <c r="I20" s="371"/>
      <c r="J20" s="371"/>
      <c r="K20" s="371"/>
      <c r="L20" s="371"/>
      <c r="M20" s="371"/>
      <c r="N20" s="371"/>
      <c r="O20" s="371"/>
      <c r="P20" s="79"/>
      <c r="Q20" s="86">
        <f t="shared" si="0"/>
        <v>0</v>
      </c>
    </row>
    <row r="21" spans="1:17" ht="14.25">
      <c r="A21" s="437" t="s">
        <v>215</v>
      </c>
      <c r="B21" s="372"/>
      <c r="C21" s="371"/>
      <c r="D21" s="371"/>
      <c r="E21" s="371"/>
      <c r="F21" s="371"/>
      <c r="G21" s="61">
        <v>170</v>
      </c>
      <c r="H21" s="371"/>
      <c r="I21" s="371"/>
      <c r="J21" s="371"/>
      <c r="K21" s="371">
        <v>4589</v>
      </c>
      <c r="L21" s="371"/>
      <c r="M21" s="371"/>
      <c r="N21" s="371"/>
      <c r="O21" s="371"/>
      <c r="P21" s="79"/>
      <c r="Q21" s="86">
        <f>SUM(B21:P21)</f>
        <v>4759</v>
      </c>
    </row>
    <row r="22" spans="1:17" ht="15" thickBot="1">
      <c r="A22" s="435" t="s">
        <v>204</v>
      </c>
      <c r="B22" s="372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79"/>
      <c r="Q22" s="86">
        <f>SUM(B22:P22)</f>
        <v>0</v>
      </c>
    </row>
    <row r="23" spans="1:17" ht="13.5" thickBot="1">
      <c r="A23" s="154" t="s">
        <v>81</v>
      </c>
      <c r="B23" s="104">
        <f aca="true" t="shared" si="1" ref="B23:Q23">SUM(B13:B22)</f>
        <v>49455.04</v>
      </c>
      <c r="C23" s="104">
        <f t="shared" si="1"/>
        <v>12363.39</v>
      </c>
      <c r="D23" s="104">
        <f t="shared" si="1"/>
        <v>51.84</v>
      </c>
      <c r="E23" s="104">
        <f t="shared" si="1"/>
        <v>0</v>
      </c>
      <c r="F23" s="104">
        <f t="shared" si="1"/>
        <v>7200</v>
      </c>
      <c r="G23" s="104">
        <f t="shared" si="1"/>
        <v>2424.45</v>
      </c>
      <c r="H23" s="104">
        <f t="shared" si="1"/>
        <v>0</v>
      </c>
      <c r="I23" s="104">
        <f t="shared" si="1"/>
        <v>0</v>
      </c>
      <c r="J23" s="104">
        <f t="shared" si="1"/>
        <v>0</v>
      </c>
      <c r="K23" s="104">
        <f t="shared" si="1"/>
        <v>4589</v>
      </c>
      <c r="L23" s="104">
        <f t="shared" si="1"/>
        <v>0</v>
      </c>
      <c r="M23" s="104">
        <f t="shared" si="1"/>
        <v>10299.79</v>
      </c>
      <c r="N23" s="104">
        <f t="shared" si="1"/>
        <v>0</v>
      </c>
      <c r="O23" s="104">
        <f t="shared" si="1"/>
        <v>187641.55</v>
      </c>
      <c r="P23" s="104">
        <f t="shared" si="1"/>
        <v>0</v>
      </c>
      <c r="Q23" s="104">
        <f t="shared" si="1"/>
        <v>274025.06</v>
      </c>
    </row>
    <row r="24" spans="1:17" ht="12.75">
      <c r="A24" s="177" t="s">
        <v>11</v>
      </c>
      <c r="B24" s="178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</row>
    <row r="25" spans="1:17" ht="13.5" thickBot="1">
      <c r="A25" s="181"/>
      <c r="B25" s="182">
        <f aca="true" t="shared" si="2" ref="B25:Q25">B12+B23</f>
        <v>435428.61</v>
      </c>
      <c r="C25" s="182">
        <f t="shared" si="2"/>
        <v>119343.85</v>
      </c>
      <c r="D25" s="182">
        <f t="shared" si="2"/>
        <v>7287.96</v>
      </c>
      <c r="E25" s="182">
        <f t="shared" si="2"/>
        <v>1247.14</v>
      </c>
      <c r="F25" s="182">
        <f t="shared" si="2"/>
        <v>51356.41</v>
      </c>
      <c r="G25" s="182">
        <f t="shared" si="2"/>
        <v>9492.91</v>
      </c>
      <c r="H25" s="182">
        <f t="shared" si="2"/>
        <v>0</v>
      </c>
      <c r="I25" s="182">
        <f t="shared" si="2"/>
        <v>0</v>
      </c>
      <c r="J25" s="182">
        <f t="shared" si="2"/>
        <v>0</v>
      </c>
      <c r="K25" s="182">
        <f t="shared" si="2"/>
        <v>15991</v>
      </c>
      <c r="L25" s="182">
        <f t="shared" si="2"/>
        <v>0</v>
      </c>
      <c r="M25" s="182">
        <f t="shared" si="2"/>
        <v>55502.24</v>
      </c>
      <c r="N25" s="182">
        <f t="shared" si="2"/>
        <v>0</v>
      </c>
      <c r="O25" s="182">
        <f t="shared" si="2"/>
        <v>311441.77999999997</v>
      </c>
      <c r="P25" s="182">
        <f t="shared" si="2"/>
        <v>0</v>
      </c>
      <c r="Q25" s="182">
        <f t="shared" si="2"/>
        <v>1007091.8999999999</v>
      </c>
    </row>
    <row r="26" spans="1:17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3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1" width="16.125" style="0" customWidth="1"/>
    <col min="2" max="2" width="12.875" style="0" customWidth="1"/>
    <col min="3" max="3" width="11.00390625" style="0" customWidth="1"/>
    <col min="4" max="4" width="11.875" style="0" customWidth="1"/>
    <col min="6" max="6" width="11.375" style="0" customWidth="1"/>
    <col min="7" max="7" width="11.00390625" style="0" customWidth="1"/>
    <col min="8" max="8" width="9.00390625" style="0" customWidth="1"/>
    <col min="9" max="9" width="11.375" style="0" customWidth="1"/>
    <col min="11" max="11" width="9.875" style="0" customWidth="1"/>
    <col min="12" max="12" width="11.375" style="0" customWidth="1"/>
    <col min="13" max="13" width="11.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38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24" customHeight="1" thickBot="1">
      <c r="A12" s="149" t="s">
        <v>74</v>
      </c>
      <c r="B12" s="150">
        <v>452336.83</v>
      </c>
      <c r="C12" s="150">
        <v>118422.62</v>
      </c>
      <c r="D12" s="150">
        <v>539.76</v>
      </c>
      <c r="E12" s="150">
        <v>1732.64</v>
      </c>
      <c r="F12" s="150">
        <v>66122.65</v>
      </c>
      <c r="G12" s="150">
        <v>9344.7</v>
      </c>
      <c r="H12" s="150">
        <v>0</v>
      </c>
      <c r="I12" s="150">
        <v>14793.24</v>
      </c>
      <c r="J12" s="150">
        <v>2764.2</v>
      </c>
      <c r="K12" s="150">
        <v>78364.6</v>
      </c>
      <c r="L12" s="150">
        <v>272177.28</v>
      </c>
      <c r="M12" s="318">
        <f>SUM(B12:L12)</f>
        <v>1016598.5199999999</v>
      </c>
    </row>
    <row r="13" spans="1:13" ht="12.75">
      <c r="A13" s="77" t="s">
        <v>111</v>
      </c>
      <c r="B13" s="78"/>
      <c r="C13" s="79"/>
      <c r="D13" s="93"/>
      <c r="E13" s="93"/>
      <c r="F13" s="93"/>
      <c r="G13" s="332"/>
      <c r="H13" s="93"/>
      <c r="I13" s="93"/>
      <c r="J13" s="93"/>
      <c r="K13" s="93"/>
      <c r="L13" s="93"/>
      <c r="M13" s="102">
        <f>SUM(B13:L13)</f>
        <v>0</v>
      </c>
    </row>
    <row r="14" spans="1:13" ht="12.75">
      <c r="A14" s="77" t="s">
        <v>163</v>
      </c>
      <c r="B14" s="102"/>
      <c r="C14" s="93"/>
      <c r="D14" s="93"/>
      <c r="E14" s="93"/>
      <c r="F14" s="93"/>
      <c r="G14" s="332"/>
      <c r="H14" s="93"/>
      <c r="I14" s="93"/>
      <c r="J14" s="93"/>
      <c r="K14" s="93"/>
      <c r="L14" s="93"/>
      <c r="M14" s="102">
        <f>SUM(B14:L14)</f>
        <v>0</v>
      </c>
    </row>
    <row r="15" spans="1:13" ht="12.75">
      <c r="A15" s="77" t="s">
        <v>110</v>
      </c>
      <c r="B15" s="102"/>
      <c r="C15" s="93"/>
      <c r="D15" s="93"/>
      <c r="E15" s="93"/>
      <c r="F15" s="93"/>
      <c r="G15" s="107"/>
      <c r="H15" s="78"/>
      <c r="I15" s="93"/>
      <c r="J15" s="93"/>
      <c r="K15" s="93"/>
      <c r="L15" s="93"/>
      <c r="M15" s="102">
        <f>SUM(B15:L15)</f>
        <v>0</v>
      </c>
    </row>
    <row r="16" spans="1:13" ht="12.75">
      <c r="A16" s="77" t="s">
        <v>112</v>
      </c>
      <c r="B16" s="79"/>
      <c r="C16" s="79"/>
      <c r="D16" s="93"/>
      <c r="E16" s="79"/>
      <c r="F16" s="79"/>
      <c r="G16" s="107"/>
      <c r="H16" s="79"/>
      <c r="I16" s="79"/>
      <c r="J16" s="93"/>
      <c r="K16" s="410"/>
      <c r="L16" s="79"/>
      <c r="M16" s="78">
        <f aca="true" t="shared" si="0" ref="M16:M26">SUM(B16:L16)</f>
        <v>0</v>
      </c>
    </row>
    <row r="17" spans="1:13" ht="12.75">
      <c r="A17" s="101" t="s">
        <v>115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8">
        <f t="shared" si="0"/>
        <v>0</v>
      </c>
    </row>
    <row r="18" spans="1:13" ht="12.75">
      <c r="A18" s="77" t="s">
        <v>117</v>
      </c>
      <c r="B18" s="78"/>
      <c r="C18" s="79"/>
      <c r="D18" s="79"/>
      <c r="E18" s="79"/>
      <c r="F18" s="93"/>
      <c r="G18" s="79"/>
      <c r="H18" s="79"/>
      <c r="I18" s="79"/>
      <c r="J18" s="79"/>
      <c r="K18" s="79"/>
      <c r="L18" s="79"/>
      <c r="M18" s="78">
        <f t="shared" si="0"/>
        <v>0</v>
      </c>
    </row>
    <row r="19" spans="1:13" ht="12.75">
      <c r="A19" s="77" t="s">
        <v>119</v>
      </c>
      <c r="B19" s="78"/>
      <c r="C19" s="79"/>
      <c r="D19" s="79"/>
      <c r="E19" s="79"/>
      <c r="F19" s="78"/>
      <c r="G19" s="79"/>
      <c r="H19" s="79"/>
      <c r="I19" s="79"/>
      <c r="J19" s="79"/>
      <c r="K19" s="79"/>
      <c r="L19" s="79"/>
      <c r="M19" s="78">
        <f t="shared" si="0"/>
        <v>0</v>
      </c>
    </row>
    <row r="20" spans="1:13" ht="12.75">
      <c r="A20" s="77" t="s">
        <v>124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8">
        <f t="shared" si="0"/>
        <v>0</v>
      </c>
    </row>
    <row r="21" spans="1:13" ht="12.75">
      <c r="A21" s="77" t="s">
        <v>128</v>
      </c>
      <c r="B21" s="78"/>
      <c r="C21" s="77"/>
      <c r="D21" s="79"/>
      <c r="F21" s="79"/>
      <c r="G21" s="79"/>
      <c r="H21" s="79"/>
      <c r="I21" s="79"/>
      <c r="J21" s="93"/>
      <c r="K21" s="93"/>
      <c r="L21" s="79"/>
      <c r="M21" s="78">
        <f t="shared" si="0"/>
        <v>0</v>
      </c>
    </row>
    <row r="22" spans="1:13" ht="12.75">
      <c r="A22" s="357" t="s">
        <v>172</v>
      </c>
      <c r="B22" s="78"/>
      <c r="C22" s="79"/>
      <c r="D22" s="79"/>
      <c r="E22" s="79"/>
      <c r="F22" s="79"/>
      <c r="G22" s="79"/>
      <c r="H22" s="79"/>
      <c r="I22" s="79"/>
      <c r="J22" s="79"/>
      <c r="K22" s="93"/>
      <c r="L22" s="79"/>
      <c r="M22" s="78">
        <f t="shared" si="0"/>
        <v>0</v>
      </c>
    </row>
    <row r="23" spans="1:13" ht="12.75">
      <c r="A23" s="77" t="s">
        <v>117</v>
      </c>
      <c r="B23" s="78"/>
      <c r="C23" s="79"/>
      <c r="D23" s="79"/>
      <c r="E23" s="79"/>
      <c r="F23" s="79"/>
      <c r="G23" s="79"/>
      <c r="H23" s="79"/>
      <c r="I23" s="79"/>
      <c r="J23" s="363"/>
      <c r="K23" s="79"/>
      <c r="L23" s="79"/>
      <c r="M23" s="78">
        <f t="shared" si="0"/>
        <v>0</v>
      </c>
    </row>
    <row r="24" spans="1:13" ht="12.75">
      <c r="A24" s="83" t="s">
        <v>136</v>
      </c>
      <c r="B24" s="364"/>
      <c r="C24" s="79"/>
      <c r="D24" s="79"/>
      <c r="E24" s="79"/>
      <c r="F24" s="79"/>
      <c r="G24" s="79"/>
      <c r="H24" s="79"/>
      <c r="I24" s="79"/>
      <c r="J24" s="79"/>
      <c r="K24" s="79"/>
      <c r="L24" s="93"/>
      <c r="M24" s="78">
        <f t="shared" si="0"/>
        <v>0</v>
      </c>
    </row>
    <row r="25" spans="1:13" ht="12.75">
      <c r="A25" s="83" t="s">
        <v>187</v>
      </c>
      <c r="B25" s="364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8">
        <f t="shared" si="0"/>
        <v>0</v>
      </c>
    </row>
    <row r="26" spans="1:13" ht="13.5" thickBot="1">
      <c r="A26" s="77" t="s">
        <v>138</v>
      </c>
      <c r="B26" s="364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8">
        <f t="shared" si="0"/>
        <v>0</v>
      </c>
    </row>
    <row r="27" spans="1:13" ht="12.75">
      <c r="A27" s="133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</row>
    <row r="28" spans="1:13" ht="13.5" thickBot="1">
      <c r="A28" s="137" t="s">
        <v>81</v>
      </c>
      <c r="B28" s="138">
        <f aca="true" t="shared" si="1" ref="B28:K28">SUM(B13:B27)</f>
        <v>0</v>
      </c>
      <c r="C28" s="138">
        <f t="shared" si="1"/>
        <v>0</v>
      </c>
      <c r="D28" s="138">
        <f t="shared" si="1"/>
        <v>0</v>
      </c>
      <c r="E28" s="138">
        <f t="shared" si="1"/>
        <v>0</v>
      </c>
      <c r="F28" s="138">
        <f t="shared" si="1"/>
        <v>0</v>
      </c>
      <c r="G28" s="138">
        <f t="shared" si="1"/>
        <v>0</v>
      </c>
      <c r="H28" s="138">
        <f t="shared" si="1"/>
        <v>0</v>
      </c>
      <c r="I28" s="138">
        <f t="shared" si="1"/>
        <v>0</v>
      </c>
      <c r="J28" s="138">
        <f t="shared" si="1"/>
        <v>0</v>
      </c>
      <c r="K28" s="138">
        <f t="shared" si="1"/>
        <v>0</v>
      </c>
      <c r="L28" s="138">
        <f>SUM(L15:L27)</f>
        <v>0</v>
      </c>
      <c r="M28" s="140">
        <f>SUM(M13:M27)</f>
        <v>0</v>
      </c>
    </row>
    <row r="29" spans="1:13" ht="12.75">
      <c r="A29" s="141" t="s">
        <v>44</v>
      </c>
      <c r="B29" s="146">
        <f aca="true" t="shared" si="2" ref="B29:M29">B12+B28</f>
        <v>452336.83</v>
      </c>
      <c r="C29" s="146">
        <f t="shared" si="2"/>
        <v>118422.62</v>
      </c>
      <c r="D29" s="146">
        <f t="shared" si="2"/>
        <v>539.76</v>
      </c>
      <c r="E29" s="146">
        <f t="shared" si="2"/>
        <v>1732.64</v>
      </c>
      <c r="F29" s="146">
        <f t="shared" si="2"/>
        <v>66122.65</v>
      </c>
      <c r="G29" s="146">
        <f t="shared" si="2"/>
        <v>9344.7</v>
      </c>
      <c r="H29" s="146">
        <f t="shared" si="2"/>
        <v>0</v>
      </c>
      <c r="I29" s="146">
        <f t="shared" si="2"/>
        <v>14793.24</v>
      </c>
      <c r="J29" s="146">
        <f t="shared" si="2"/>
        <v>2764.2</v>
      </c>
      <c r="K29" s="146">
        <f t="shared" si="2"/>
        <v>78364.6</v>
      </c>
      <c r="L29" s="147">
        <f t="shared" si="2"/>
        <v>272177.28</v>
      </c>
      <c r="M29" s="148">
        <f t="shared" si="2"/>
        <v>1016598.5199999999</v>
      </c>
    </row>
    <row r="30" spans="1:13" ht="13.5" thickBot="1">
      <c r="A30" s="142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5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9"/>
  <sheetViews>
    <sheetView zoomScalePageLayoutView="0" workbookViewId="0" topLeftCell="B4">
      <selection activeCell="F6" sqref="F6:M6"/>
    </sheetView>
  </sheetViews>
  <sheetFormatPr defaultColWidth="9.00390625" defaultRowHeight="12.75"/>
  <cols>
    <col min="1" max="1" width="16.25390625" style="0" customWidth="1"/>
    <col min="2" max="3" width="11.75390625" style="0" customWidth="1"/>
    <col min="4" max="7" width="9.25390625" style="0" bestFit="1" customWidth="1"/>
    <col min="8" max="9" width="10.25390625" style="0" customWidth="1"/>
    <col min="10" max="10" width="10.75390625" style="0" customWidth="1"/>
    <col min="11" max="11" width="11.75390625" style="0" customWidth="1"/>
    <col min="12" max="12" width="3.00390625" style="0" hidden="1" customWidth="1"/>
    <col min="13" max="13" width="12.75390625" style="0" customWidth="1"/>
    <col min="14" max="14" width="12.375" style="0" customWidth="1"/>
  </cols>
  <sheetData>
    <row r="1" spans="1:14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1"/>
      <c r="M1" s="479"/>
      <c r="N1" s="479"/>
    </row>
    <row r="2" spans="1:14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5"/>
      <c r="M2" s="4"/>
      <c r="N2" s="4"/>
    </row>
    <row r="3" spans="1:14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481"/>
      <c r="N3" s="481"/>
    </row>
    <row r="4" spans="1:14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3"/>
    </row>
    <row r="5" spans="1:14" ht="16.5" thickBot="1">
      <c r="A5" s="11" t="s">
        <v>3</v>
      </c>
      <c r="B5" s="486" t="s">
        <v>4</v>
      </c>
      <c r="C5" s="487"/>
      <c r="D5" s="12"/>
      <c r="E5" s="12"/>
      <c r="F5" s="489" t="s">
        <v>5</v>
      </c>
      <c r="G5" s="489"/>
      <c r="H5" s="489"/>
      <c r="I5" s="489"/>
      <c r="J5" s="489"/>
      <c r="K5" s="489"/>
      <c r="L5" s="13"/>
      <c r="M5" s="13"/>
      <c r="N5" s="3"/>
    </row>
    <row r="6" spans="1:14" ht="16.5" thickBot="1">
      <c r="A6" s="127"/>
      <c r="B6" s="128" t="s">
        <v>39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3"/>
    </row>
    <row r="7" spans="1:13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  <c r="M7" s="13"/>
    </row>
    <row r="8" spans="1:13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</row>
    <row r="9" spans="1:14" ht="12.75">
      <c r="A9" s="458" t="s">
        <v>7</v>
      </c>
      <c r="B9" s="465" t="s">
        <v>8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71" t="s">
        <v>9</v>
      </c>
    </row>
    <row r="10" spans="1:14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/>
      <c r="M10" s="20">
        <v>2275</v>
      </c>
      <c r="N10" s="471"/>
    </row>
    <row r="11" spans="1:14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14</v>
      </c>
      <c r="M11" s="108">
        <v>16</v>
      </c>
      <c r="N11" s="108">
        <v>18</v>
      </c>
    </row>
    <row r="12" spans="1:14" ht="13.5" thickBot="1">
      <c r="A12" s="151" t="s">
        <v>70</v>
      </c>
      <c r="B12" s="152">
        <v>524353.41</v>
      </c>
      <c r="C12" s="152">
        <v>128277.26</v>
      </c>
      <c r="D12" s="152">
        <v>21900</v>
      </c>
      <c r="E12" s="152">
        <v>1732.64</v>
      </c>
      <c r="F12" s="152">
        <v>66122.64</v>
      </c>
      <c r="G12" s="152">
        <v>5311.94</v>
      </c>
      <c r="H12" s="152">
        <v>0</v>
      </c>
      <c r="I12" s="152">
        <v>16270.26</v>
      </c>
      <c r="J12" s="152">
        <v>3541.32</v>
      </c>
      <c r="K12" s="152">
        <v>129885.26</v>
      </c>
      <c r="L12" s="152">
        <v>0</v>
      </c>
      <c r="M12" s="152">
        <v>255452.28</v>
      </c>
      <c r="N12" s="153">
        <f aca="true" t="shared" si="0" ref="N12:N26">SUM(B12:M12)</f>
        <v>1152847.01</v>
      </c>
    </row>
    <row r="13" spans="1:15" ht="15" thickBot="1">
      <c r="A13" s="62" t="s">
        <v>111</v>
      </c>
      <c r="B13" s="359"/>
      <c r="C13" s="61"/>
      <c r="D13" s="359"/>
      <c r="E13" s="359"/>
      <c r="F13" s="63"/>
      <c r="G13" s="359"/>
      <c r="H13" s="359"/>
      <c r="I13" s="359"/>
      <c r="J13" s="359"/>
      <c r="K13" s="359"/>
      <c r="L13" s="78"/>
      <c r="M13" s="219"/>
      <c r="N13" s="362">
        <f t="shared" si="0"/>
        <v>0</v>
      </c>
      <c r="O13" s="352"/>
    </row>
    <row r="14" spans="1:15" ht="14.25">
      <c r="A14" s="62" t="s">
        <v>165</v>
      </c>
      <c r="B14" s="359"/>
      <c r="C14" s="63"/>
      <c r="D14" s="96"/>
      <c r="E14" s="96"/>
      <c r="F14" s="63"/>
      <c r="G14" s="96"/>
      <c r="H14" s="359"/>
      <c r="I14" s="359"/>
      <c r="J14" s="359"/>
      <c r="K14" s="359"/>
      <c r="L14" s="78"/>
      <c r="M14" s="219"/>
      <c r="N14" s="362">
        <f t="shared" si="0"/>
        <v>0</v>
      </c>
      <c r="O14" s="224"/>
    </row>
    <row r="15" spans="1:14" ht="14.25">
      <c r="A15" s="62" t="s">
        <v>110</v>
      </c>
      <c r="B15" s="96"/>
      <c r="C15" s="63"/>
      <c r="D15" s="63"/>
      <c r="E15" s="63"/>
      <c r="F15" s="63"/>
      <c r="G15" s="63"/>
      <c r="H15" s="359"/>
      <c r="I15" s="359"/>
      <c r="J15" s="359"/>
      <c r="K15" s="359"/>
      <c r="L15" s="23"/>
      <c r="M15" s="23"/>
      <c r="N15" s="359">
        <f t="shared" si="0"/>
        <v>0</v>
      </c>
    </row>
    <row r="16" spans="1:14" ht="14.25">
      <c r="A16" s="62" t="s">
        <v>112</v>
      </c>
      <c r="B16" s="61"/>
      <c r="C16" s="61"/>
      <c r="D16" s="359"/>
      <c r="E16" s="61"/>
      <c r="F16" s="61"/>
      <c r="G16" s="61"/>
      <c r="H16" s="61"/>
      <c r="I16" s="61"/>
      <c r="J16" s="61"/>
      <c r="K16" s="440"/>
      <c r="L16" s="24"/>
      <c r="M16" s="24"/>
      <c r="N16" s="359">
        <f t="shared" si="0"/>
        <v>0</v>
      </c>
    </row>
    <row r="17" spans="1:14" ht="14.25">
      <c r="A17" s="358" t="s">
        <v>115</v>
      </c>
      <c r="B17" s="359"/>
      <c r="C17" s="61"/>
      <c r="D17" s="61"/>
      <c r="E17" s="61"/>
      <c r="F17" s="79"/>
      <c r="G17" s="61"/>
      <c r="H17" s="61"/>
      <c r="I17" s="61"/>
      <c r="J17" s="61"/>
      <c r="K17" s="61"/>
      <c r="L17" s="24"/>
      <c r="M17" s="24"/>
      <c r="N17" s="359">
        <f t="shared" si="0"/>
        <v>0</v>
      </c>
    </row>
    <row r="18" spans="1:14" ht="14.25">
      <c r="A18" s="62" t="s">
        <v>117</v>
      </c>
      <c r="B18" s="359"/>
      <c r="C18" s="61"/>
      <c r="D18" s="61"/>
      <c r="E18" s="61"/>
      <c r="F18" s="359"/>
      <c r="G18" s="61"/>
      <c r="H18" s="61"/>
      <c r="I18" s="61"/>
      <c r="J18" s="61"/>
      <c r="K18" s="61"/>
      <c r="L18" s="24"/>
      <c r="M18" s="61"/>
      <c r="N18" s="359">
        <f t="shared" si="0"/>
        <v>0</v>
      </c>
    </row>
    <row r="19" spans="1:14" ht="14.25">
      <c r="A19" s="62" t="s">
        <v>119</v>
      </c>
      <c r="B19" s="359"/>
      <c r="C19" s="61"/>
      <c r="D19" s="61"/>
      <c r="E19" s="61"/>
      <c r="F19" s="61"/>
      <c r="G19" s="61"/>
      <c r="H19" s="61"/>
      <c r="I19" s="61"/>
      <c r="J19" s="61"/>
      <c r="K19" s="61"/>
      <c r="L19" s="21"/>
      <c r="M19" s="21"/>
      <c r="N19" s="359">
        <f t="shared" si="0"/>
        <v>0</v>
      </c>
    </row>
    <row r="20" spans="1:14" ht="14.25">
      <c r="A20" s="62" t="s">
        <v>124</v>
      </c>
      <c r="B20" s="359"/>
      <c r="C20" s="61"/>
      <c r="D20" s="61"/>
      <c r="E20" s="61"/>
      <c r="F20" s="61"/>
      <c r="G20" s="61"/>
      <c r="H20" s="61"/>
      <c r="I20" s="61"/>
      <c r="J20" s="61"/>
      <c r="K20" s="360"/>
      <c r="L20" s="24"/>
      <c r="M20" s="24"/>
      <c r="N20" s="359">
        <f t="shared" si="0"/>
        <v>0</v>
      </c>
    </row>
    <row r="21" spans="1:14" ht="14.25">
      <c r="A21" s="361" t="s">
        <v>117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24"/>
      <c r="M21" s="240"/>
      <c r="N21" s="359">
        <f t="shared" si="0"/>
        <v>0</v>
      </c>
    </row>
    <row r="22" spans="1:14" ht="14.25">
      <c r="A22" s="388" t="s">
        <v>128</v>
      </c>
      <c r="B22" s="240"/>
      <c r="C22" s="284"/>
      <c r="D22" s="284"/>
      <c r="E22" s="284"/>
      <c r="F22" s="284"/>
      <c r="G22" s="284"/>
      <c r="H22" s="284"/>
      <c r="I22" s="284"/>
      <c r="J22" s="284"/>
      <c r="K22" s="79"/>
      <c r="L22" s="24"/>
      <c r="M22" s="24"/>
      <c r="N22" s="359">
        <f t="shared" si="0"/>
        <v>0</v>
      </c>
    </row>
    <row r="23" spans="1:14" ht="14.25">
      <c r="A23" s="388" t="s">
        <v>133</v>
      </c>
      <c r="B23" s="78"/>
      <c r="C23" s="79"/>
      <c r="D23" s="284"/>
      <c r="E23" s="79"/>
      <c r="F23" s="79"/>
      <c r="G23" s="79"/>
      <c r="H23" s="79"/>
      <c r="I23" s="79"/>
      <c r="J23" s="79"/>
      <c r="K23" s="79"/>
      <c r="L23" s="24"/>
      <c r="M23" s="24"/>
      <c r="N23" s="359">
        <f t="shared" si="0"/>
        <v>0</v>
      </c>
    </row>
    <row r="24" spans="1:14" ht="14.25">
      <c r="A24" s="382" t="s">
        <v>136</v>
      </c>
      <c r="B24" s="78"/>
      <c r="C24" s="79"/>
      <c r="D24" s="79"/>
      <c r="E24" s="79"/>
      <c r="F24" s="79"/>
      <c r="G24" s="284"/>
      <c r="H24" s="79"/>
      <c r="I24" s="79"/>
      <c r="J24" s="79"/>
      <c r="K24" s="79"/>
      <c r="L24" s="24"/>
      <c r="M24" s="24"/>
      <c r="N24" s="359">
        <f t="shared" si="0"/>
        <v>0</v>
      </c>
    </row>
    <row r="25" spans="1:14" ht="14.25">
      <c r="A25" s="31" t="s">
        <v>187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24"/>
      <c r="M25" s="24"/>
      <c r="N25" s="359">
        <f t="shared" si="0"/>
        <v>0</v>
      </c>
    </row>
    <row r="26" spans="1:14" ht="15" thickBot="1">
      <c r="A26" s="31" t="s">
        <v>138</v>
      </c>
      <c r="B26" s="313"/>
      <c r="C26" s="79"/>
      <c r="D26" s="79"/>
      <c r="E26" s="79"/>
      <c r="F26" s="79"/>
      <c r="G26" s="79"/>
      <c r="H26" s="79"/>
      <c r="I26" s="79"/>
      <c r="J26" s="79"/>
      <c r="K26" s="79"/>
      <c r="L26" s="24"/>
      <c r="M26" s="24"/>
      <c r="N26" s="359">
        <f t="shared" si="0"/>
        <v>0</v>
      </c>
    </row>
    <row r="27" spans="1:14" ht="13.5" thickBot="1">
      <c r="A27" s="154" t="s">
        <v>81</v>
      </c>
      <c r="B27" s="104">
        <f aca="true" t="shared" si="1" ref="B27:N27">SUM(B13:B26)</f>
        <v>0</v>
      </c>
      <c r="C27" s="104">
        <f t="shared" si="1"/>
        <v>0</v>
      </c>
      <c r="D27" s="104">
        <f t="shared" si="1"/>
        <v>0</v>
      </c>
      <c r="E27" s="104">
        <f t="shared" si="1"/>
        <v>0</v>
      </c>
      <c r="F27" s="104">
        <f t="shared" si="1"/>
        <v>0</v>
      </c>
      <c r="G27" s="104">
        <f t="shared" si="1"/>
        <v>0</v>
      </c>
      <c r="H27" s="104">
        <f t="shared" si="1"/>
        <v>0</v>
      </c>
      <c r="I27" s="104">
        <f t="shared" si="1"/>
        <v>0</v>
      </c>
      <c r="J27" s="104">
        <f t="shared" si="1"/>
        <v>0</v>
      </c>
      <c r="K27" s="104">
        <f t="shared" si="1"/>
        <v>0</v>
      </c>
      <c r="L27" s="104">
        <f t="shared" si="1"/>
        <v>0</v>
      </c>
      <c r="M27" s="104">
        <f t="shared" si="1"/>
        <v>0</v>
      </c>
      <c r="N27" s="104">
        <f t="shared" si="1"/>
        <v>0</v>
      </c>
    </row>
    <row r="28" spans="1:14" ht="13.5" thickBot="1">
      <c r="A28" s="155" t="s">
        <v>44</v>
      </c>
      <c r="B28" s="156">
        <f aca="true" t="shared" si="2" ref="B28:N28">B12+B27</f>
        <v>524353.41</v>
      </c>
      <c r="C28" s="156">
        <f t="shared" si="2"/>
        <v>128277.26</v>
      </c>
      <c r="D28" s="156">
        <f t="shared" si="2"/>
        <v>21900</v>
      </c>
      <c r="E28" s="156">
        <f t="shared" si="2"/>
        <v>1732.64</v>
      </c>
      <c r="F28" s="156">
        <f t="shared" si="2"/>
        <v>66122.64</v>
      </c>
      <c r="G28" s="156">
        <f t="shared" si="2"/>
        <v>5311.94</v>
      </c>
      <c r="H28" s="156">
        <f t="shared" si="2"/>
        <v>0</v>
      </c>
      <c r="I28" s="156">
        <f t="shared" si="2"/>
        <v>16270.26</v>
      </c>
      <c r="J28" s="156">
        <f t="shared" si="2"/>
        <v>3541.32</v>
      </c>
      <c r="K28" s="156">
        <f t="shared" si="2"/>
        <v>129885.26</v>
      </c>
      <c r="L28" s="156">
        <f t="shared" si="2"/>
        <v>0</v>
      </c>
      <c r="M28" s="156">
        <f t="shared" si="2"/>
        <v>255452.28</v>
      </c>
      <c r="N28" s="158">
        <f t="shared" si="2"/>
        <v>1152847.01</v>
      </c>
    </row>
    <row r="29" spans="1:14" ht="12.75">
      <c r="A29" s="111"/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2"/>
    </row>
  </sheetData>
  <sheetProtection/>
  <mergeCells count="11">
    <mergeCell ref="A9:A10"/>
    <mergeCell ref="B9:M9"/>
    <mergeCell ref="N9:N10"/>
    <mergeCell ref="A7:D7"/>
    <mergeCell ref="F5:K5"/>
    <mergeCell ref="A1:D1"/>
    <mergeCell ref="M1:N1"/>
    <mergeCell ref="A2:D2"/>
    <mergeCell ref="M3:N3"/>
    <mergeCell ref="B5:C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1"/>
  <sheetViews>
    <sheetView zoomScalePageLayoutView="0" workbookViewId="0" topLeftCell="B4">
      <selection activeCell="F6" sqref="F6:M6"/>
    </sheetView>
  </sheetViews>
  <sheetFormatPr defaultColWidth="9.00390625" defaultRowHeight="12.75"/>
  <cols>
    <col min="1" max="1" width="16.375" style="0" customWidth="1"/>
    <col min="2" max="2" width="15.125" style="0" customWidth="1"/>
    <col min="3" max="3" width="13.00390625" style="0" customWidth="1"/>
    <col min="4" max="4" width="11.25390625" style="0" customWidth="1"/>
    <col min="5" max="5" width="11.125" style="0" customWidth="1"/>
    <col min="6" max="6" width="12.25390625" style="0" customWidth="1"/>
    <col min="7" max="7" width="12.75390625" style="0" customWidth="1"/>
    <col min="8" max="8" width="7.75390625" style="0" customWidth="1"/>
    <col min="9" max="9" width="10.125" style="0" customWidth="1"/>
    <col min="10" max="10" width="6.25390625" style="0" customWidth="1"/>
    <col min="11" max="11" width="13.00390625" style="0" customWidth="1"/>
    <col min="12" max="12" width="12.875" style="0" customWidth="1"/>
    <col min="13" max="13" width="13.1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6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88" t="s">
        <v>3</v>
      </c>
      <c r="B5" s="490" t="s">
        <v>4</v>
      </c>
      <c r="C5" s="491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20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11</v>
      </c>
      <c r="J11" s="162">
        <v>12</v>
      </c>
      <c r="K11" s="162">
        <v>13</v>
      </c>
      <c r="L11" s="162">
        <v>16</v>
      </c>
      <c r="M11" s="162">
        <v>18</v>
      </c>
    </row>
    <row r="12" spans="1:13" ht="34.5" customHeight="1" thickBot="1">
      <c r="A12" s="184" t="s">
        <v>71</v>
      </c>
      <c r="B12" s="191">
        <v>383050.16</v>
      </c>
      <c r="C12" s="191">
        <v>101644.36</v>
      </c>
      <c r="D12" s="191">
        <v>116.64</v>
      </c>
      <c r="E12" s="191">
        <v>176</v>
      </c>
      <c r="F12" s="191">
        <v>55751.63</v>
      </c>
      <c r="G12" s="191">
        <v>42568.5</v>
      </c>
      <c r="H12" s="191">
        <v>0</v>
      </c>
      <c r="I12" s="191">
        <v>6917.25</v>
      </c>
      <c r="J12" s="191">
        <v>0</v>
      </c>
      <c r="K12" s="191">
        <v>46949.05</v>
      </c>
      <c r="L12" s="191">
        <v>170272.8</v>
      </c>
      <c r="M12" s="186">
        <f aca="true" t="shared" si="0" ref="M12:M24">SUM(B12:L12)</f>
        <v>807446.3899999999</v>
      </c>
    </row>
    <row r="13" spans="1:13" ht="14.25">
      <c r="A13" s="62" t="s">
        <v>111</v>
      </c>
      <c r="B13" s="369"/>
      <c r="C13" s="370"/>
      <c r="D13" s="370"/>
      <c r="E13" s="370"/>
      <c r="F13" s="370"/>
      <c r="G13" s="371"/>
      <c r="H13" s="371"/>
      <c r="I13" s="371"/>
      <c r="J13" s="371"/>
      <c r="K13" s="371"/>
      <c r="L13" s="370"/>
      <c r="M13" s="222">
        <f t="shared" si="0"/>
        <v>0</v>
      </c>
    </row>
    <row r="14" spans="1:13" ht="14.25">
      <c r="A14" s="62" t="s">
        <v>170</v>
      </c>
      <c r="B14" s="369"/>
      <c r="C14" s="370"/>
      <c r="D14" s="370"/>
      <c r="E14" s="370"/>
      <c r="F14" s="370"/>
      <c r="G14" s="371"/>
      <c r="H14" s="371"/>
      <c r="I14" s="371"/>
      <c r="J14" s="371"/>
      <c r="K14" s="371"/>
      <c r="L14" s="370"/>
      <c r="M14" s="222">
        <f t="shared" si="0"/>
        <v>0</v>
      </c>
    </row>
    <row r="15" spans="1:13" ht="14.25">
      <c r="A15" s="62" t="s">
        <v>110</v>
      </c>
      <c r="B15" s="372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222">
        <f t="shared" si="0"/>
        <v>0</v>
      </c>
    </row>
    <row r="16" spans="1:13" ht="14.25">
      <c r="A16" s="62" t="s">
        <v>112</v>
      </c>
      <c r="B16" s="372"/>
      <c r="C16" s="371"/>
      <c r="D16" s="371"/>
      <c r="E16" s="371"/>
      <c r="F16" s="372"/>
      <c r="G16" s="372"/>
      <c r="H16" s="372"/>
      <c r="I16" s="372"/>
      <c r="J16" s="372"/>
      <c r="K16" s="372"/>
      <c r="L16" s="372"/>
      <c r="M16" s="222">
        <f t="shared" si="0"/>
        <v>0</v>
      </c>
    </row>
    <row r="17" spans="1:13" ht="14.25">
      <c r="A17" s="358" t="s">
        <v>115</v>
      </c>
      <c r="B17" s="372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222">
        <f t="shared" si="0"/>
        <v>0</v>
      </c>
    </row>
    <row r="18" spans="1:13" ht="14.25">
      <c r="A18" s="62" t="s">
        <v>117</v>
      </c>
      <c r="B18" s="372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222">
        <f t="shared" si="0"/>
        <v>0</v>
      </c>
    </row>
    <row r="19" spans="1:13" ht="14.25">
      <c r="A19" s="62" t="s">
        <v>109</v>
      </c>
      <c r="B19" s="372"/>
      <c r="C19" s="373"/>
      <c r="D19" s="371"/>
      <c r="E19" s="371"/>
      <c r="F19" s="371"/>
      <c r="G19" s="371"/>
      <c r="H19" s="371"/>
      <c r="I19" s="371"/>
      <c r="J19" s="371"/>
      <c r="K19" s="371"/>
      <c r="L19" s="371"/>
      <c r="M19" s="222">
        <f t="shared" si="0"/>
        <v>0</v>
      </c>
    </row>
    <row r="20" spans="1:13" ht="14.25">
      <c r="A20" s="62" t="s">
        <v>190</v>
      </c>
      <c r="B20" s="372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222">
        <f t="shared" si="0"/>
        <v>0</v>
      </c>
    </row>
    <row r="21" spans="1:13" ht="14.25">
      <c r="A21" s="62" t="s">
        <v>142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222">
        <f t="shared" si="0"/>
        <v>0</v>
      </c>
    </row>
    <row r="22" spans="1:13" ht="14.25">
      <c r="A22" s="62" t="s">
        <v>196</v>
      </c>
      <c r="B22" s="43"/>
      <c r="C22" s="21"/>
      <c r="D22" s="21"/>
      <c r="E22" s="21"/>
      <c r="F22" s="21"/>
      <c r="G22" s="21"/>
      <c r="H22" s="79"/>
      <c r="I22" s="79"/>
      <c r="J22" s="79"/>
      <c r="K22" s="79"/>
      <c r="L22" s="79"/>
      <c r="M22" s="222">
        <f t="shared" si="0"/>
        <v>0</v>
      </c>
    </row>
    <row r="23" spans="1:13" ht="14.25">
      <c r="A23" s="361" t="s">
        <v>136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222">
        <f t="shared" si="0"/>
        <v>0</v>
      </c>
    </row>
    <row r="24" spans="1:13" ht="14.25">
      <c r="A24" s="62" t="s">
        <v>187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222">
        <f t="shared" si="0"/>
        <v>0</v>
      </c>
    </row>
    <row r="25" spans="1:13" ht="13.5" thickBot="1">
      <c r="A25" s="97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8"/>
    </row>
    <row r="26" spans="1:13" ht="13.5" thickBot="1">
      <c r="A26" s="154" t="s">
        <v>81</v>
      </c>
      <c r="B26" s="159">
        <f aca="true" t="shared" si="1" ref="B26:M26">SUM(B13:B25)</f>
        <v>0</v>
      </c>
      <c r="C26" s="159">
        <f t="shared" si="1"/>
        <v>0</v>
      </c>
      <c r="D26" s="159">
        <f t="shared" si="1"/>
        <v>0</v>
      </c>
      <c r="E26" s="159">
        <f t="shared" si="1"/>
        <v>0</v>
      </c>
      <c r="F26" s="159">
        <f t="shared" si="1"/>
        <v>0</v>
      </c>
      <c r="G26" s="159">
        <f t="shared" si="1"/>
        <v>0</v>
      </c>
      <c r="H26" s="159">
        <f t="shared" si="1"/>
        <v>0</v>
      </c>
      <c r="I26" s="159">
        <f t="shared" si="1"/>
        <v>0</v>
      </c>
      <c r="J26" s="159">
        <f t="shared" si="1"/>
        <v>0</v>
      </c>
      <c r="K26" s="159">
        <f t="shared" si="1"/>
        <v>0</v>
      </c>
      <c r="L26" s="159">
        <f t="shared" si="1"/>
        <v>0</v>
      </c>
      <c r="M26" s="159">
        <f t="shared" si="1"/>
        <v>0</v>
      </c>
    </row>
    <row r="27" spans="1:13" ht="13.5" thickBot="1">
      <c r="A27" s="111"/>
      <c r="B27" s="112"/>
      <c r="C27" s="113"/>
      <c r="D27" s="113"/>
      <c r="E27" s="113"/>
      <c r="F27" s="113"/>
      <c r="G27" s="113"/>
      <c r="H27" s="113" t="s">
        <v>139</v>
      </c>
      <c r="I27" s="113"/>
      <c r="J27" s="113"/>
      <c r="K27" s="113"/>
      <c r="L27" s="113"/>
      <c r="M27" s="112"/>
    </row>
    <row r="28" spans="1:13" ht="12.75">
      <c r="A28" s="177" t="s">
        <v>11</v>
      </c>
      <c r="B28" s="178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80"/>
    </row>
    <row r="29" spans="1:13" ht="13.5" thickBot="1">
      <c r="A29" s="181"/>
      <c r="B29" s="182">
        <f aca="true" t="shared" si="2" ref="B29:M29">B12+B26</f>
        <v>383050.16</v>
      </c>
      <c r="C29" s="182">
        <f t="shared" si="2"/>
        <v>101644.36</v>
      </c>
      <c r="D29" s="182">
        <f t="shared" si="2"/>
        <v>116.64</v>
      </c>
      <c r="E29" s="182">
        <f t="shared" si="2"/>
        <v>176</v>
      </c>
      <c r="F29" s="182">
        <f t="shared" si="2"/>
        <v>55751.63</v>
      </c>
      <c r="G29" s="182">
        <f t="shared" si="2"/>
        <v>42568.5</v>
      </c>
      <c r="H29" s="182">
        <f t="shared" si="2"/>
        <v>0</v>
      </c>
      <c r="I29" s="182">
        <f t="shared" si="2"/>
        <v>6917.25</v>
      </c>
      <c r="J29" s="182">
        <f t="shared" si="2"/>
        <v>0</v>
      </c>
      <c r="K29" s="182">
        <f t="shared" si="2"/>
        <v>46949.05</v>
      </c>
      <c r="L29" s="182">
        <f t="shared" si="2"/>
        <v>170272.8</v>
      </c>
      <c r="M29" s="183">
        <f t="shared" si="2"/>
        <v>807446.3899999999</v>
      </c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</sheetData>
  <sheetProtection/>
  <mergeCells count="11">
    <mergeCell ref="F6:M6"/>
    <mergeCell ref="A1:D1"/>
    <mergeCell ref="L1:M1"/>
    <mergeCell ref="A2:D2"/>
    <mergeCell ref="L3:M3"/>
    <mergeCell ref="A9:A10"/>
    <mergeCell ref="B9:L9"/>
    <mergeCell ref="M9:M10"/>
    <mergeCell ref="B5:C5"/>
    <mergeCell ref="F5:K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5"/>
  <sheetViews>
    <sheetView zoomScalePageLayoutView="0" workbookViewId="0" topLeftCell="A4">
      <selection activeCell="F6" sqref="F6:M6"/>
    </sheetView>
  </sheetViews>
  <sheetFormatPr defaultColWidth="9.00390625" defaultRowHeight="12.75"/>
  <cols>
    <col min="1" max="1" width="13.125" style="0" customWidth="1"/>
    <col min="2" max="3" width="12.625" style="0" customWidth="1"/>
    <col min="4" max="4" width="11.625" style="0" customWidth="1"/>
    <col min="5" max="5" width="9.25390625" style="0" bestFit="1" customWidth="1"/>
    <col min="6" max="6" width="11.75390625" style="0" customWidth="1"/>
    <col min="7" max="7" width="9.25390625" style="0" bestFit="1" customWidth="1"/>
    <col min="8" max="8" width="11.00390625" style="0" customWidth="1"/>
    <col min="9" max="9" width="10.75390625" style="0" customWidth="1"/>
    <col min="10" max="10" width="13.375" style="0" customWidth="1"/>
    <col min="11" max="11" width="11.625" style="0" customWidth="1"/>
    <col min="12" max="12" width="12.25390625" style="0" customWidth="1"/>
  </cols>
  <sheetData>
    <row r="1" spans="1:12" ht="15">
      <c r="A1" s="456" t="s">
        <v>189</v>
      </c>
      <c r="B1" s="456"/>
      <c r="C1" s="456"/>
      <c r="D1" s="456"/>
      <c r="E1" s="1"/>
      <c r="F1" s="1"/>
      <c r="G1" s="2"/>
      <c r="H1" s="2"/>
      <c r="I1" s="3"/>
      <c r="J1" s="3"/>
      <c r="K1" s="479"/>
      <c r="L1" s="479"/>
    </row>
    <row r="2" spans="1:12" ht="12.75">
      <c r="A2" s="480" t="s">
        <v>1</v>
      </c>
      <c r="B2" s="480"/>
      <c r="C2" s="480"/>
      <c r="D2" s="480"/>
      <c r="E2" s="5"/>
      <c r="F2" s="5"/>
      <c r="G2" s="6"/>
      <c r="H2" s="6"/>
      <c r="I2" s="3"/>
      <c r="J2" s="3"/>
      <c r="K2" s="4"/>
      <c r="L2" s="4"/>
    </row>
    <row r="3" spans="1:12" ht="12.75">
      <c r="A3" s="6"/>
      <c r="B3" s="5"/>
      <c r="C3" s="5"/>
      <c r="D3" s="5"/>
      <c r="E3" s="5"/>
      <c r="F3" s="5"/>
      <c r="G3" s="6"/>
      <c r="H3" s="6"/>
      <c r="I3" s="3"/>
      <c r="J3" s="3"/>
      <c r="K3" s="481"/>
      <c r="L3" s="481"/>
    </row>
    <row r="4" spans="1:12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  <c r="L4" s="3"/>
    </row>
    <row r="5" spans="1:12" ht="16.5" thickBot="1">
      <c r="A5" s="11" t="s">
        <v>3</v>
      </c>
      <c r="B5" s="472" t="s">
        <v>4</v>
      </c>
      <c r="C5" s="485"/>
      <c r="D5" s="12"/>
      <c r="E5" s="12"/>
      <c r="F5" s="474" t="s">
        <v>5</v>
      </c>
      <c r="G5" s="474"/>
      <c r="H5" s="474"/>
      <c r="I5" s="474"/>
      <c r="J5" s="474"/>
      <c r="K5" s="13"/>
      <c r="L5" s="3"/>
    </row>
    <row r="6" spans="1:13" ht="16.5" thickBot="1">
      <c r="A6" s="14"/>
      <c r="B6" s="161" t="s">
        <v>21</v>
      </c>
      <c r="C6" s="12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1" ht="15.75">
      <c r="A7" s="475" t="s">
        <v>13</v>
      </c>
      <c r="B7" s="475"/>
      <c r="C7" s="475"/>
      <c r="D7" s="475"/>
      <c r="E7" s="8"/>
      <c r="F7" s="8"/>
      <c r="G7" s="15"/>
      <c r="H7" s="15"/>
      <c r="I7" s="15"/>
      <c r="J7" s="15"/>
      <c r="K7" s="13"/>
    </row>
    <row r="8" spans="1:11" ht="12.75">
      <c r="A8" s="16" t="s">
        <v>6</v>
      </c>
      <c r="B8" s="17"/>
      <c r="C8" s="16"/>
      <c r="D8" s="16"/>
      <c r="E8" s="3"/>
      <c r="F8" s="3"/>
      <c r="G8" s="18"/>
      <c r="H8" s="18"/>
      <c r="I8" s="18"/>
      <c r="J8" s="18"/>
      <c r="K8" s="13"/>
    </row>
    <row r="9" spans="1:12" ht="12.75" customHeight="1">
      <c r="A9" s="492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94" t="s">
        <v>9</v>
      </c>
    </row>
    <row r="10" spans="1:12" ht="12.75" customHeight="1">
      <c r="A10" s="493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2273</v>
      </c>
      <c r="K10" s="20">
        <v>2275</v>
      </c>
      <c r="L10" s="495"/>
    </row>
    <row r="11" spans="1:12" ht="13.5" thickBot="1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7</v>
      </c>
      <c r="G11" s="162">
        <v>6</v>
      </c>
      <c r="H11" s="162">
        <v>8</v>
      </c>
      <c r="I11" s="162">
        <v>12</v>
      </c>
      <c r="J11" s="162">
        <v>13</v>
      </c>
      <c r="K11" s="162">
        <v>16</v>
      </c>
      <c r="L11" s="162">
        <v>18</v>
      </c>
    </row>
    <row r="12" spans="1:12" ht="26.25" customHeight="1" thickBot="1">
      <c r="A12" s="184" t="s">
        <v>71</v>
      </c>
      <c r="B12" s="185">
        <v>342179.66</v>
      </c>
      <c r="C12" s="185">
        <v>79647.36</v>
      </c>
      <c r="D12" s="185">
        <v>95.04</v>
      </c>
      <c r="E12" s="185">
        <v>0</v>
      </c>
      <c r="F12" s="185">
        <v>55751.63</v>
      </c>
      <c r="G12" s="185">
        <v>2660.82</v>
      </c>
      <c r="H12" s="185">
        <v>0</v>
      </c>
      <c r="I12" s="185">
        <v>5036.67</v>
      </c>
      <c r="J12" s="185">
        <v>40468.56</v>
      </c>
      <c r="K12" s="185">
        <v>240123.61</v>
      </c>
      <c r="L12" s="186">
        <f aca="true" t="shared" si="0" ref="L12:L27">SUM(B12:K12)</f>
        <v>765963.35</v>
      </c>
    </row>
    <row r="13" spans="1:14" ht="13.5" thickBot="1">
      <c r="A13" s="77" t="s">
        <v>111</v>
      </c>
      <c r="B13" s="79"/>
      <c r="C13" s="79"/>
      <c r="D13" s="79"/>
      <c r="E13" s="79"/>
      <c r="F13" s="113"/>
      <c r="G13" s="79"/>
      <c r="H13" s="79"/>
      <c r="I13" s="79"/>
      <c r="J13" s="79"/>
      <c r="K13" s="79"/>
      <c r="L13" s="353">
        <f t="shared" si="0"/>
        <v>0</v>
      </c>
      <c r="M13" s="223"/>
      <c r="N13" s="224"/>
    </row>
    <row r="14" spans="1:14" ht="12.75">
      <c r="A14" s="77" t="s">
        <v>167</v>
      </c>
      <c r="B14" s="79"/>
      <c r="C14" s="79"/>
      <c r="D14" s="79"/>
      <c r="E14" s="79"/>
      <c r="F14" s="113"/>
      <c r="G14" s="79"/>
      <c r="H14" s="79"/>
      <c r="I14" s="79"/>
      <c r="J14" s="79"/>
      <c r="K14" s="79"/>
      <c r="L14" s="353">
        <f t="shared" si="0"/>
        <v>0</v>
      </c>
      <c r="M14" s="223"/>
      <c r="N14" s="224"/>
    </row>
    <row r="15" spans="1:14" ht="12.75">
      <c r="A15" s="77" t="s">
        <v>110</v>
      </c>
      <c r="B15" s="43"/>
      <c r="C15" s="21"/>
      <c r="D15" s="21"/>
      <c r="E15" s="79"/>
      <c r="F15" s="189"/>
      <c r="G15" s="79"/>
      <c r="H15" s="79"/>
      <c r="I15" s="79"/>
      <c r="J15" s="79"/>
      <c r="K15" s="79"/>
      <c r="L15" s="240">
        <f t="shared" si="0"/>
        <v>0</v>
      </c>
      <c r="M15" s="225"/>
      <c r="N15" s="225"/>
    </row>
    <row r="16" spans="1:12" ht="12.75">
      <c r="A16" s="77" t="s">
        <v>112</v>
      </c>
      <c r="B16" s="43"/>
      <c r="C16" s="21"/>
      <c r="D16" s="21"/>
      <c r="E16" s="21"/>
      <c r="F16" s="78"/>
      <c r="G16" s="78"/>
      <c r="H16" s="21"/>
      <c r="I16" s="78"/>
      <c r="J16" s="78"/>
      <c r="K16" s="79"/>
      <c r="L16" s="240">
        <f t="shared" si="0"/>
        <v>0</v>
      </c>
    </row>
    <row r="17" spans="1:12" ht="14.25">
      <c r="A17" s="101" t="s">
        <v>115</v>
      </c>
      <c r="B17" s="43"/>
      <c r="C17" s="21"/>
      <c r="D17" s="21"/>
      <c r="E17" s="21"/>
      <c r="F17" s="61"/>
      <c r="G17" s="79"/>
      <c r="H17" s="79"/>
      <c r="I17" s="79"/>
      <c r="J17" s="79"/>
      <c r="K17" s="79"/>
      <c r="L17" s="240">
        <f t="shared" si="0"/>
        <v>0</v>
      </c>
    </row>
    <row r="18" spans="1:12" ht="12.75">
      <c r="A18" s="77" t="s">
        <v>117</v>
      </c>
      <c r="B18" s="43"/>
      <c r="C18" s="42"/>
      <c r="D18" s="21"/>
      <c r="E18" s="21"/>
      <c r="F18" s="79"/>
      <c r="G18" s="79"/>
      <c r="H18" s="79"/>
      <c r="I18" s="79"/>
      <c r="J18" s="79"/>
      <c r="K18" s="79"/>
      <c r="L18" s="240">
        <f t="shared" si="0"/>
        <v>0</v>
      </c>
    </row>
    <row r="19" spans="1:12" ht="12.75">
      <c r="A19" s="77" t="s">
        <v>109</v>
      </c>
      <c r="B19" s="43"/>
      <c r="C19" s="21"/>
      <c r="D19" s="376"/>
      <c r="E19" s="376"/>
      <c r="F19" s="376"/>
      <c r="G19" s="376"/>
      <c r="H19" s="79"/>
      <c r="I19" s="79"/>
      <c r="J19" s="79"/>
      <c r="K19" s="79"/>
      <c r="L19" s="240">
        <f t="shared" si="0"/>
        <v>0</v>
      </c>
    </row>
    <row r="20" spans="1:12" ht="12.75">
      <c r="A20" s="77" t="s">
        <v>187</v>
      </c>
      <c r="B20" s="78"/>
      <c r="C20" s="79"/>
      <c r="D20" s="79"/>
      <c r="E20" s="21"/>
      <c r="F20" s="21"/>
      <c r="G20" s="21"/>
      <c r="H20" s="79"/>
      <c r="I20" s="79"/>
      <c r="J20" s="79"/>
      <c r="K20" s="79"/>
      <c r="L20" s="240">
        <f t="shared" si="0"/>
        <v>0</v>
      </c>
    </row>
    <row r="21" spans="1:12" ht="12.75">
      <c r="A21" s="77" t="s">
        <v>196</v>
      </c>
      <c r="B21" s="78"/>
      <c r="C21" s="79"/>
      <c r="D21" s="21"/>
      <c r="E21" s="79"/>
      <c r="F21" s="21"/>
      <c r="G21" s="79"/>
      <c r="H21" s="79"/>
      <c r="I21" s="79"/>
      <c r="J21" s="79"/>
      <c r="K21" s="79"/>
      <c r="L21" s="240">
        <f t="shared" si="0"/>
        <v>0</v>
      </c>
    </row>
    <row r="22" spans="1:12" ht="12.75">
      <c r="A22" s="77" t="s">
        <v>191</v>
      </c>
      <c r="B22" s="78"/>
      <c r="C22" s="79"/>
      <c r="D22" s="79"/>
      <c r="E22" s="79"/>
      <c r="F22" s="79"/>
      <c r="G22" s="79"/>
      <c r="H22" s="79"/>
      <c r="I22" s="79"/>
      <c r="J22" s="79"/>
      <c r="L22" s="240">
        <f t="shared" si="0"/>
        <v>0</v>
      </c>
    </row>
    <row r="23" spans="1:12" ht="12.75">
      <c r="A23" s="83" t="s">
        <v>136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240">
        <f t="shared" si="0"/>
        <v>0</v>
      </c>
    </row>
    <row r="24" spans="1:12" ht="12.75">
      <c r="A24" s="77" t="s">
        <v>124</v>
      </c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222">
        <f t="shared" si="0"/>
        <v>0</v>
      </c>
    </row>
    <row r="25" spans="1:12" ht="12.75">
      <c r="A25" s="30"/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222">
        <f t="shared" si="0"/>
        <v>0</v>
      </c>
    </row>
    <row r="26" spans="1:12" ht="12.75">
      <c r="A26" s="314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222">
        <f t="shared" si="0"/>
        <v>0</v>
      </c>
    </row>
    <row r="27" spans="1:12" ht="13.5" thickBot="1">
      <c r="A27" s="97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222">
        <f t="shared" si="0"/>
        <v>0</v>
      </c>
    </row>
    <row r="28" spans="1:12" ht="13.5" thickBot="1">
      <c r="A28" s="154" t="s">
        <v>81</v>
      </c>
      <c r="B28" s="104">
        <f aca="true" t="shared" si="1" ref="B28:L28">SUM(B13:B27)</f>
        <v>0</v>
      </c>
      <c r="C28" s="104">
        <f t="shared" si="1"/>
        <v>0</v>
      </c>
      <c r="D28" s="104">
        <f t="shared" si="1"/>
        <v>0</v>
      </c>
      <c r="E28" s="104">
        <f t="shared" si="1"/>
        <v>0</v>
      </c>
      <c r="F28" s="104">
        <f t="shared" si="1"/>
        <v>0</v>
      </c>
      <c r="G28" s="104">
        <f t="shared" si="1"/>
        <v>0</v>
      </c>
      <c r="H28" s="104">
        <f t="shared" si="1"/>
        <v>0</v>
      </c>
      <c r="I28" s="104">
        <f t="shared" si="1"/>
        <v>0</v>
      </c>
      <c r="J28" s="104">
        <f t="shared" si="1"/>
        <v>0</v>
      </c>
      <c r="K28" s="104">
        <f t="shared" si="1"/>
        <v>0</v>
      </c>
      <c r="L28" s="104">
        <f t="shared" si="1"/>
        <v>0</v>
      </c>
    </row>
    <row r="29" spans="1:12" ht="12.75">
      <c r="A29" s="177" t="s">
        <v>11</v>
      </c>
      <c r="B29" s="178"/>
      <c r="C29" s="179"/>
      <c r="D29" s="179"/>
      <c r="E29" s="179"/>
      <c r="F29" s="179"/>
      <c r="G29" s="179"/>
      <c r="H29" s="179"/>
      <c r="I29" s="179"/>
      <c r="J29" s="179"/>
      <c r="K29" s="179"/>
      <c r="L29" s="180"/>
    </row>
    <row r="30" spans="1:12" ht="13.5" thickBot="1">
      <c r="A30" s="181"/>
      <c r="B30" s="182">
        <f aca="true" t="shared" si="2" ref="B30:L30">B12+B28</f>
        <v>342179.66</v>
      </c>
      <c r="C30" s="182">
        <f t="shared" si="2"/>
        <v>79647.36</v>
      </c>
      <c r="D30" s="182">
        <f t="shared" si="2"/>
        <v>95.04</v>
      </c>
      <c r="E30" s="182">
        <f t="shared" si="2"/>
        <v>0</v>
      </c>
      <c r="F30" s="182">
        <f t="shared" si="2"/>
        <v>55751.63</v>
      </c>
      <c r="G30" s="182">
        <f t="shared" si="2"/>
        <v>2660.82</v>
      </c>
      <c r="H30" s="182">
        <f t="shared" si="2"/>
        <v>0</v>
      </c>
      <c r="I30" s="182">
        <f t="shared" si="2"/>
        <v>5036.67</v>
      </c>
      <c r="J30" s="182">
        <f t="shared" si="2"/>
        <v>40468.56</v>
      </c>
      <c r="K30" s="182">
        <f t="shared" si="2"/>
        <v>240123.61</v>
      </c>
      <c r="L30" s="183">
        <f t="shared" si="2"/>
        <v>765963.35</v>
      </c>
    </row>
    <row r="31" spans="1:12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</sheetData>
  <sheetProtection/>
  <mergeCells count="11">
    <mergeCell ref="F6:M6"/>
    <mergeCell ref="A1:D1"/>
    <mergeCell ref="K1:L1"/>
    <mergeCell ref="A2:D2"/>
    <mergeCell ref="K3:L3"/>
    <mergeCell ref="A9:A10"/>
    <mergeCell ref="B9:K9"/>
    <mergeCell ref="L9:L10"/>
    <mergeCell ref="B5:C5"/>
    <mergeCell ref="A7:D7"/>
    <mergeCell ref="F5:J5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9"/>
  <sheetViews>
    <sheetView zoomScalePageLayoutView="0" workbookViewId="0" topLeftCell="A1">
      <selection activeCell="F6" sqref="F6:M6"/>
    </sheetView>
  </sheetViews>
  <sheetFormatPr defaultColWidth="9.00390625" defaultRowHeight="12.75"/>
  <cols>
    <col min="1" max="1" width="16.25390625" style="0" customWidth="1"/>
    <col min="2" max="2" width="12.25390625" style="0" customWidth="1"/>
    <col min="3" max="3" width="13.75390625" style="0" customWidth="1"/>
    <col min="4" max="4" width="10.375" style="0" customWidth="1"/>
    <col min="5" max="5" width="9.75390625" style="0" customWidth="1"/>
    <col min="6" max="6" width="12.125" style="0" customWidth="1"/>
    <col min="7" max="7" width="11.625" style="0" customWidth="1"/>
    <col min="8" max="8" width="7.875" style="0" customWidth="1"/>
    <col min="9" max="9" width="5.375" style="0" hidden="1" customWidth="1"/>
    <col min="10" max="10" width="6.25390625" style="0" hidden="1" customWidth="1"/>
    <col min="11" max="11" width="10.00390625" style="0" customWidth="1"/>
    <col min="12" max="12" width="6.00390625" style="0" customWidth="1"/>
    <col min="13" max="13" width="10.125" style="0" customWidth="1"/>
    <col min="14" max="14" width="6.125" style="0" hidden="1" customWidth="1"/>
    <col min="15" max="15" width="12.25390625" style="0" customWidth="1"/>
    <col min="16" max="16" width="6.125" style="0" hidden="1" customWidth="1"/>
    <col min="17" max="17" width="15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31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/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245202.07</v>
      </c>
      <c r="C12" s="214">
        <v>59975.56</v>
      </c>
      <c r="D12" s="214">
        <v>25.92</v>
      </c>
      <c r="E12" s="214">
        <v>0</v>
      </c>
      <c r="F12" s="214">
        <v>46041.91</v>
      </c>
      <c r="G12" s="214">
        <v>3009.3</v>
      </c>
      <c r="H12" s="214">
        <v>0</v>
      </c>
      <c r="I12" s="214">
        <v>0</v>
      </c>
      <c r="J12" s="214">
        <v>0</v>
      </c>
      <c r="K12" s="214">
        <v>6824.67</v>
      </c>
      <c r="L12" s="214">
        <v>0</v>
      </c>
      <c r="M12" s="214">
        <v>41464.86</v>
      </c>
      <c r="N12" s="214">
        <v>0</v>
      </c>
      <c r="O12" s="214">
        <v>150690.83</v>
      </c>
      <c r="P12" s="214"/>
      <c r="Q12" s="215">
        <f aca="true" t="shared" si="0" ref="Q12:Q22">SUM(B12:P12)</f>
        <v>553235.1199999999</v>
      </c>
    </row>
    <row r="13" spans="1:17" ht="14.25">
      <c r="A13" s="258" t="s">
        <v>111</v>
      </c>
      <c r="B13" s="95"/>
      <c r="C13" s="374"/>
      <c r="D13" s="375"/>
      <c r="E13" s="375"/>
      <c r="F13" s="374"/>
      <c r="G13" s="374"/>
      <c r="H13" s="374"/>
      <c r="I13" s="374"/>
      <c r="J13" s="374"/>
      <c r="K13" s="374"/>
      <c r="L13" s="374"/>
      <c r="M13" s="61"/>
      <c r="N13" s="63"/>
      <c r="O13" s="63"/>
      <c r="P13" s="93"/>
      <c r="Q13" s="86">
        <f t="shared" si="0"/>
        <v>0</v>
      </c>
    </row>
    <row r="14" spans="1:17" ht="14.25">
      <c r="A14" s="258" t="s">
        <v>171</v>
      </c>
      <c r="B14" s="95"/>
      <c r="C14" s="374"/>
      <c r="D14" s="63"/>
      <c r="E14" s="48"/>
      <c r="F14" s="374"/>
      <c r="G14" s="374"/>
      <c r="H14" s="374"/>
      <c r="I14" s="374"/>
      <c r="J14" s="374"/>
      <c r="K14" s="374"/>
      <c r="L14" s="374"/>
      <c r="M14" s="61"/>
      <c r="N14" s="63"/>
      <c r="O14" s="63"/>
      <c r="P14" s="93"/>
      <c r="Q14" s="86">
        <f t="shared" si="0"/>
        <v>0</v>
      </c>
    </row>
    <row r="15" spans="1:17" ht="14.25">
      <c r="A15" s="236" t="s">
        <v>110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359"/>
      <c r="O15" s="359"/>
      <c r="P15" s="78"/>
      <c r="Q15" s="86">
        <f t="shared" si="0"/>
        <v>0</v>
      </c>
    </row>
    <row r="16" spans="1:17" ht="14.25">
      <c r="A16" s="236" t="s">
        <v>112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1"/>
      <c r="N16" s="61"/>
      <c r="O16" s="61"/>
      <c r="P16" s="79"/>
      <c r="Q16" s="86">
        <f t="shared" si="0"/>
        <v>0</v>
      </c>
    </row>
    <row r="17" spans="1:17" ht="14.25">
      <c r="A17" s="236" t="s">
        <v>115</v>
      </c>
      <c r="B17" s="359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9"/>
      <c r="Q17" s="86">
        <f t="shared" si="0"/>
        <v>0</v>
      </c>
    </row>
    <row r="18" spans="1:17" ht="14.25">
      <c r="A18" s="236" t="s">
        <v>117</v>
      </c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79"/>
      <c r="Q18" s="86">
        <f t="shared" si="0"/>
        <v>0</v>
      </c>
    </row>
    <row r="19" spans="1:17" ht="14.25">
      <c r="A19" s="236" t="s">
        <v>109</v>
      </c>
      <c r="B19" s="359"/>
      <c r="C19" s="61"/>
      <c r="D19" s="61"/>
      <c r="E19" s="61"/>
      <c r="F19" s="359"/>
      <c r="G19" s="61"/>
      <c r="H19" s="61"/>
      <c r="I19" s="61"/>
      <c r="J19" s="61"/>
      <c r="K19" s="61"/>
      <c r="L19" s="61"/>
      <c r="M19" s="61"/>
      <c r="N19" s="61"/>
      <c r="O19" s="61"/>
      <c r="P19" s="79"/>
      <c r="Q19" s="86">
        <f t="shared" si="0"/>
        <v>0</v>
      </c>
    </row>
    <row r="20" spans="1:17" ht="14.25">
      <c r="A20" s="236" t="s">
        <v>124</v>
      </c>
      <c r="B20" s="359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79"/>
      <c r="Q20" s="86">
        <f t="shared" si="0"/>
        <v>0</v>
      </c>
    </row>
    <row r="21" spans="1:17" ht="14.25">
      <c r="A21" s="237" t="s">
        <v>196</v>
      </c>
      <c r="B21" s="359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79"/>
      <c r="Q21" s="86">
        <f t="shared" si="0"/>
        <v>0</v>
      </c>
    </row>
    <row r="22" spans="1:17" ht="14.25">
      <c r="A22" s="62" t="s">
        <v>137</v>
      </c>
      <c r="B22" s="359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79"/>
      <c r="Q22" s="86">
        <f t="shared" si="0"/>
        <v>0</v>
      </c>
    </row>
    <row r="23" spans="1:17" ht="14.25">
      <c r="A23" s="62" t="s">
        <v>123</v>
      </c>
      <c r="B23" s="35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79"/>
      <c r="Q23" s="86">
        <f>SUM(B23:P23)</f>
        <v>0</v>
      </c>
    </row>
    <row r="24" spans="1:17" ht="14.25">
      <c r="A24" s="62" t="s">
        <v>187</v>
      </c>
      <c r="B24" s="359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79"/>
      <c r="Q24" s="86">
        <f>SUM(B24:P24)</f>
        <v>0</v>
      </c>
    </row>
    <row r="25" spans="1:17" ht="13.5" thickBot="1">
      <c r="A25" s="97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86">
        <f>SUM(B25:P25)</f>
        <v>0</v>
      </c>
    </row>
    <row r="26" spans="1:17" ht="15" thickBot="1">
      <c r="A26" s="154" t="s">
        <v>81</v>
      </c>
      <c r="B26" s="199">
        <f aca="true" t="shared" si="1" ref="B26:Q26">SUM(B13:B25)</f>
        <v>0</v>
      </c>
      <c r="C26" s="199">
        <f t="shared" si="1"/>
        <v>0</v>
      </c>
      <c r="D26" s="199">
        <f t="shared" si="1"/>
        <v>0</v>
      </c>
      <c r="E26" s="199">
        <f t="shared" si="1"/>
        <v>0</v>
      </c>
      <c r="F26" s="199">
        <f t="shared" si="1"/>
        <v>0</v>
      </c>
      <c r="G26" s="199">
        <f t="shared" si="1"/>
        <v>0</v>
      </c>
      <c r="H26" s="199">
        <f t="shared" si="1"/>
        <v>0</v>
      </c>
      <c r="I26" s="199">
        <f t="shared" si="1"/>
        <v>0</v>
      </c>
      <c r="J26" s="199">
        <f t="shared" si="1"/>
        <v>0</v>
      </c>
      <c r="K26" s="199">
        <f t="shared" si="1"/>
        <v>0</v>
      </c>
      <c r="L26" s="199">
        <f t="shared" si="1"/>
        <v>0</v>
      </c>
      <c r="M26" s="199">
        <f t="shared" si="1"/>
        <v>0</v>
      </c>
      <c r="N26" s="199">
        <f t="shared" si="1"/>
        <v>0</v>
      </c>
      <c r="O26" s="199">
        <f t="shared" si="1"/>
        <v>0</v>
      </c>
      <c r="P26" s="199">
        <f t="shared" si="1"/>
        <v>0</v>
      </c>
      <c r="Q26" s="199">
        <f t="shared" si="1"/>
        <v>0</v>
      </c>
    </row>
    <row r="27" spans="1:17" ht="13.5" thickBot="1">
      <c r="A27" s="119"/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5"/>
    </row>
    <row r="28" spans="1:17" ht="15">
      <c r="A28" s="201" t="s">
        <v>11</v>
      </c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</row>
    <row r="29" spans="1:17" ht="15.75" thickBot="1">
      <c r="A29" s="205"/>
      <c r="B29" s="206">
        <f aca="true" t="shared" si="2" ref="B29:O29">B12+B26</f>
        <v>245202.07</v>
      </c>
      <c r="C29" s="206">
        <f t="shared" si="2"/>
        <v>59975.56</v>
      </c>
      <c r="D29" s="206">
        <f t="shared" si="2"/>
        <v>25.92</v>
      </c>
      <c r="E29" s="206">
        <f t="shared" si="2"/>
        <v>0</v>
      </c>
      <c r="F29" s="206">
        <f t="shared" si="2"/>
        <v>46041.91</v>
      </c>
      <c r="G29" s="206">
        <f t="shared" si="2"/>
        <v>3009.3</v>
      </c>
      <c r="H29" s="206">
        <f t="shared" si="2"/>
        <v>0</v>
      </c>
      <c r="I29" s="206">
        <f t="shared" si="2"/>
        <v>0</v>
      </c>
      <c r="J29" s="206">
        <f t="shared" si="2"/>
        <v>0</v>
      </c>
      <c r="K29" s="206">
        <f t="shared" si="2"/>
        <v>6824.67</v>
      </c>
      <c r="L29" s="206">
        <f t="shared" si="2"/>
        <v>0</v>
      </c>
      <c r="M29" s="206">
        <f t="shared" si="2"/>
        <v>41464.86</v>
      </c>
      <c r="N29" s="206">
        <f t="shared" si="2"/>
        <v>0</v>
      </c>
      <c r="O29" s="206">
        <f t="shared" si="2"/>
        <v>150690.83</v>
      </c>
      <c r="P29" s="207"/>
      <c r="Q29" s="208">
        <f>Q12+Q26</f>
        <v>553235.1199999999</v>
      </c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R28"/>
  <sheetViews>
    <sheetView zoomScale="130" zoomScaleNormal="130" zoomScalePageLayoutView="0" workbookViewId="0" topLeftCell="A1">
      <selection activeCell="M16" sqref="M16"/>
    </sheetView>
  </sheetViews>
  <sheetFormatPr defaultColWidth="9.00390625" defaultRowHeight="12.75"/>
  <cols>
    <col min="1" max="1" width="13.00390625" style="0" customWidth="1"/>
    <col min="2" max="2" width="15.25390625" style="0" customWidth="1"/>
    <col min="3" max="3" width="11.00390625" style="0" customWidth="1"/>
    <col min="4" max="4" width="9.25390625" style="0" bestFit="1" customWidth="1"/>
    <col min="6" max="6" width="11.125" style="0" customWidth="1"/>
    <col min="7" max="7" width="9.25390625" style="0" bestFit="1" customWidth="1"/>
    <col min="8" max="8" width="11.625" style="0" customWidth="1"/>
    <col min="9" max="9" width="5.75390625" style="0" hidden="1" customWidth="1"/>
    <col min="10" max="10" width="6.00390625" style="0" hidden="1" customWidth="1"/>
    <col min="11" max="11" width="7.00390625" style="0" customWidth="1"/>
    <col min="12" max="12" width="7.75390625" style="0" customWidth="1"/>
    <col min="13" max="13" width="12.125" style="0" customWidth="1"/>
    <col min="14" max="14" width="0.12890625" style="0" customWidth="1"/>
    <col min="15" max="15" width="13.00390625" style="0" customWidth="1"/>
    <col min="16" max="16" width="5.25390625" style="0" customWidth="1"/>
    <col min="17" max="17" width="16.37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94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120" t="s">
        <v>71</v>
      </c>
      <c r="B12" s="121">
        <f>'Кіл. 5 (сад)'!B12+'чер.яр (сад)'!B12+'вас (сад)'!B12</f>
        <v>821079.49</v>
      </c>
      <c r="C12" s="121">
        <f>'Кіл. 5 (сад)'!C12+'чер.яр (сад)'!C12+'вас (сад)'!C12</f>
        <v>185796.1</v>
      </c>
      <c r="D12" s="121">
        <f>'Кіл. 5 (сад)'!D12+'чер.яр (сад)'!D12+'н.ник (сад)'!D12+'вас (сад)'!D12</f>
        <v>0</v>
      </c>
      <c r="E12" s="121">
        <f>'Кіл. 5 (сад)'!E12+'чер.яр (сад)'!E12+'н.ник (сад)'!E12+'вас (сад)'!E12</f>
        <v>0</v>
      </c>
      <c r="F12" s="121">
        <f>'Кіл. 5 (сад)'!F12+'чер.яр (сад)'!F12+'вас (сад)'!F12</f>
        <v>10842.64</v>
      </c>
      <c r="G12" s="121">
        <f>'Кіл. 5 (сад)'!G12+'чер.яр (сад)'!G12+'н.ник (сад)'!G12+'вас (сад)'!G12</f>
        <v>0</v>
      </c>
      <c r="H12" s="121">
        <f>'Кіл. 5 (сад)'!H12+'чер.яр (сад)'!H12+'н.ник (сад)'!H12+'вас (сад)'!H12</f>
        <v>0</v>
      </c>
      <c r="I12" s="121">
        <f>'Кіл. 5 (сад)'!I12+'чер.яр (сад)'!I12+'н.ник (сад)'!I12+'вас (сад)'!I12</f>
        <v>0</v>
      </c>
      <c r="J12" s="121">
        <f>'Кіл. 5 (сад)'!J12+'чер.яр (сад)'!J12+'н.ник (сад)'!J12+'вас (сад)'!J12</f>
        <v>0</v>
      </c>
      <c r="K12" s="121">
        <f>'Кіл. 5 (сад)'!K12+'чер.яр (сад)'!K12+'н.ник (сад)'!K12+'вас (сад)'!K12</f>
        <v>0</v>
      </c>
      <c r="L12" s="121">
        <f>'Кіл. 5 (сад)'!L12+'чер.яр (сад)'!L12+'н.ник (сад)'!L12+'вас (сад)'!L12</f>
        <v>0</v>
      </c>
      <c r="M12" s="121">
        <f>'Кіл. 5 (сад)'!M12+'чер.яр (сад)'!M12+'н.ник (сад)'!M12+'вас (сад)'!M12</f>
        <v>0</v>
      </c>
      <c r="N12" s="121">
        <f>'Кіл. 5 (сад)'!N12+'чер.яр (сад)'!N12+'н.ник (сад)'!N12+'вас (сад)'!N12</f>
        <v>0</v>
      </c>
      <c r="O12" s="121">
        <f>'Кіл. 5 (сад)'!O12+'чер.яр (сад)'!O12+'вас (сад)'!O12</f>
        <v>2550</v>
      </c>
      <c r="P12" s="121">
        <f>'Кіл. 5 (сад)'!P12+'чер.яр (сад)'!P12+'н.ник (сад)'!P12+'вас (сад)'!P12</f>
        <v>0</v>
      </c>
      <c r="Q12" s="121">
        <f>'Кіл. 5 (сад)'!Q12+'чер.яр (сад)'!Q12+'вас (сад)'!Q12</f>
        <v>1020268.23</v>
      </c>
    </row>
    <row r="13" spans="1:18" ht="15.75">
      <c r="A13" s="327" t="s">
        <v>86</v>
      </c>
      <c r="B13" s="102">
        <f>'Кіл. 5 (сад)'!B28</f>
        <v>455774.79</v>
      </c>
      <c r="C13" s="102">
        <f>'Кіл. 5 (сад)'!C28</f>
        <v>102790.51</v>
      </c>
      <c r="D13" s="102">
        <f>'Кіл. 5 (сад)'!D26</f>
        <v>0</v>
      </c>
      <c r="E13" s="102">
        <f>'Кіл. 5 (сад)'!E26</f>
        <v>0</v>
      </c>
      <c r="F13" s="102">
        <f>'Кіл. 5 (сад)'!F28</f>
        <v>3614.22</v>
      </c>
      <c r="G13" s="102">
        <f>'Кіл. 5 (сад)'!G26</f>
        <v>0</v>
      </c>
      <c r="H13" s="102">
        <f>'Кіл. 5 (сад)'!H26</f>
        <v>0</v>
      </c>
      <c r="I13" s="102">
        <f>'Кіл. 5 (сад)'!I26</f>
        <v>0</v>
      </c>
      <c r="J13" s="102">
        <f>'Кіл. 5 (сад)'!J26</f>
        <v>0</v>
      </c>
      <c r="K13" s="102">
        <f>'Кіл. 5 (сад)'!K26</f>
        <v>0</v>
      </c>
      <c r="L13" s="102">
        <f>'Кіл. 5 (сад)'!L26</f>
        <v>0</v>
      </c>
      <c r="M13" s="102">
        <f>'Кіл. 5 (сад)'!M26</f>
        <v>0</v>
      </c>
      <c r="N13" s="102">
        <f>'Кіл. 5 (сад)'!N26</f>
        <v>0</v>
      </c>
      <c r="O13" s="102">
        <f>'Кіл. 5 (сад)'!O28</f>
        <v>850</v>
      </c>
      <c r="P13" s="102">
        <f>'Кіл. 5 (сад)'!P26</f>
        <v>0</v>
      </c>
      <c r="Q13" s="102">
        <f>'Кіл. 5 (сад)'!Q28</f>
        <v>563029.5199999999</v>
      </c>
      <c r="R13" s="70"/>
    </row>
    <row r="14" spans="1:17" ht="15.75">
      <c r="A14" s="328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8"/>
    </row>
    <row r="15" spans="1:17" ht="15.75">
      <c r="A15" s="329" t="s">
        <v>87</v>
      </c>
      <c r="B15" s="78">
        <f>'чер.яр (сад)'!B27</f>
        <v>213439.95</v>
      </c>
      <c r="C15" s="78">
        <f>'чер.яр (сад)'!C27</f>
        <v>47954.840000000004</v>
      </c>
      <c r="D15" s="78">
        <f>'чер.яр (сад)'!D25</f>
        <v>0</v>
      </c>
      <c r="E15" s="78">
        <f>'чер.яр (сад)'!E25</f>
        <v>0</v>
      </c>
      <c r="F15" s="78">
        <f>'чер.яр (сад)'!F27</f>
        <v>3614.21</v>
      </c>
      <c r="G15" s="78">
        <f>'чер.яр (сад)'!G25</f>
        <v>0</v>
      </c>
      <c r="H15" s="78">
        <f>'чер.яр (сад)'!H25</f>
        <v>0</v>
      </c>
      <c r="I15" s="78">
        <f>'чер.яр (сад)'!I25</f>
        <v>0</v>
      </c>
      <c r="J15" s="78">
        <f>'чер.яр (сад)'!J25</f>
        <v>0</v>
      </c>
      <c r="K15" s="78">
        <f>'чер.яр (сад)'!K25</f>
        <v>0</v>
      </c>
      <c r="L15" s="78">
        <f>'чер.яр (сад)'!L25</f>
        <v>0</v>
      </c>
      <c r="M15" s="78">
        <f>'чер.яр (сад)'!M25</f>
        <v>0</v>
      </c>
      <c r="N15" s="78">
        <f>'чер.яр (сад)'!N25</f>
        <v>0</v>
      </c>
      <c r="O15" s="78">
        <f>'чер.яр (сад)'!O27</f>
        <v>850</v>
      </c>
      <c r="P15" s="78">
        <f>'чер.яр (сад)'!P25</f>
        <v>0</v>
      </c>
      <c r="Q15" s="78">
        <f>'чер.яр (сад)'!Q27</f>
        <v>265859</v>
      </c>
    </row>
    <row r="16" spans="1:17" ht="15.75">
      <c r="A16" s="32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8"/>
    </row>
    <row r="17" spans="1:17" ht="15.75">
      <c r="A17" s="329" t="s">
        <v>88</v>
      </c>
      <c r="B17" s="78"/>
      <c r="C17" s="78"/>
      <c r="D17" s="78">
        <f>'н.ник (сад)'!D23</f>
        <v>0</v>
      </c>
      <c r="E17" s="78">
        <f>'н.ник (сад)'!E23</f>
        <v>0</v>
      </c>
      <c r="F17" s="78">
        <f>'н.ник (сад)'!F23</f>
        <v>0</v>
      </c>
      <c r="G17" s="78">
        <f>'н.ник (сад)'!G23</f>
        <v>0</v>
      </c>
      <c r="H17" s="78">
        <f>'н.ник (сад)'!H23</f>
        <v>0</v>
      </c>
      <c r="I17" s="78">
        <f>'н.ник (сад)'!I23</f>
        <v>0</v>
      </c>
      <c r="J17" s="78">
        <f>'н.ник (сад)'!J23</f>
        <v>0</v>
      </c>
      <c r="K17" s="78">
        <f>'н.ник (сад)'!K23</f>
        <v>0</v>
      </c>
      <c r="L17" s="78">
        <f>'н.ник (сад)'!L23</f>
        <v>0</v>
      </c>
      <c r="M17" s="78">
        <f>'н.ник (сад)'!M23</f>
        <v>0</v>
      </c>
      <c r="N17" s="78">
        <f>'н.ник (сад)'!N23</f>
        <v>0</v>
      </c>
      <c r="O17" s="78">
        <f>'н.ник (сад)'!O23</f>
        <v>0</v>
      </c>
      <c r="P17" s="78">
        <f>'н.ник (сад)'!P23</f>
        <v>0</v>
      </c>
      <c r="Q17" s="78"/>
    </row>
    <row r="18" spans="1:17" ht="15.75">
      <c r="A18" s="328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8"/>
    </row>
    <row r="19" spans="1:17" ht="15.75">
      <c r="A19" s="328" t="s">
        <v>89</v>
      </c>
      <c r="B19" s="78">
        <f>'вас (сад)'!B25</f>
        <v>250340.12</v>
      </c>
      <c r="C19" s="78">
        <f>'вас (сад)'!C25</f>
        <v>57042.81</v>
      </c>
      <c r="D19" s="78">
        <f>'вас (сад)'!D23</f>
        <v>0</v>
      </c>
      <c r="E19" s="78">
        <f>'вас (сад)'!E23</f>
        <v>0</v>
      </c>
      <c r="F19" s="78">
        <f>'вас (сад)'!F25</f>
        <v>3614.21</v>
      </c>
      <c r="G19" s="78">
        <f>'вас (сад)'!G23</f>
        <v>0</v>
      </c>
      <c r="H19" s="78">
        <f>'вас (сад)'!H23</f>
        <v>0</v>
      </c>
      <c r="I19" s="78">
        <f>'вас (сад)'!I23</f>
        <v>0</v>
      </c>
      <c r="J19" s="78">
        <f>'вас (сад)'!J23</f>
        <v>0</v>
      </c>
      <c r="K19" s="78">
        <f>'вас (сад)'!K23</f>
        <v>0</v>
      </c>
      <c r="L19" s="78">
        <f>'вас (сад)'!L23</f>
        <v>0</v>
      </c>
      <c r="M19" s="78">
        <f>'вас (сад)'!M23</f>
        <v>0</v>
      </c>
      <c r="N19" s="78">
        <f>'вас (сад)'!N23</f>
        <v>0</v>
      </c>
      <c r="O19" s="78">
        <f>'вас (сад)'!O25</f>
        <v>850</v>
      </c>
      <c r="P19" s="78">
        <f>'вас (сад)'!P23</f>
        <v>0</v>
      </c>
      <c r="Q19" s="78">
        <f>'вас (сад)'!Q25</f>
        <v>311847.14</v>
      </c>
    </row>
    <row r="20" spans="1:17" ht="16.5" thickBot="1">
      <c r="A20" s="329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3"/>
    </row>
    <row r="21" spans="1:17" ht="15" thickBot="1">
      <c r="A21" s="228" t="s">
        <v>81</v>
      </c>
      <c r="B21" s="227">
        <f aca="true" t="shared" si="0" ref="B21:Q21">SUM(B13:B20)</f>
        <v>919554.86</v>
      </c>
      <c r="C21" s="229">
        <f t="shared" si="0"/>
        <v>207788.16</v>
      </c>
      <c r="D21" s="229">
        <f t="shared" si="0"/>
        <v>0</v>
      </c>
      <c r="E21" s="229">
        <f t="shared" si="0"/>
        <v>0</v>
      </c>
      <c r="F21" s="229">
        <f t="shared" si="0"/>
        <v>10842.64</v>
      </c>
      <c r="G21" s="229">
        <f t="shared" si="0"/>
        <v>0</v>
      </c>
      <c r="H21" s="229">
        <f t="shared" si="0"/>
        <v>0</v>
      </c>
      <c r="I21" s="229">
        <f t="shared" si="0"/>
        <v>0</v>
      </c>
      <c r="J21" s="229">
        <f t="shared" si="0"/>
        <v>0</v>
      </c>
      <c r="K21" s="229">
        <f t="shared" si="0"/>
        <v>0</v>
      </c>
      <c r="L21" s="229">
        <f t="shared" si="0"/>
        <v>0</v>
      </c>
      <c r="M21" s="229">
        <f t="shared" si="0"/>
        <v>0</v>
      </c>
      <c r="N21" s="229">
        <f t="shared" si="0"/>
        <v>0</v>
      </c>
      <c r="O21" s="229">
        <f t="shared" si="0"/>
        <v>2550</v>
      </c>
      <c r="P21" s="229">
        <f t="shared" si="0"/>
        <v>0</v>
      </c>
      <c r="Q21" s="230">
        <f t="shared" si="0"/>
        <v>1140735.66</v>
      </c>
    </row>
    <row r="22" spans="1:17" ht="12.7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</row>
    <row r="23" spans="1:17" ht="13.5" thickBot="1">
      <c r="A23" s="117" t="s">
        <v>11</v>
      </c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5"/>
    </row>
    <row r="24" spans="1:17" ht="15.75" thickBot="1">
      <c r="A24" s="231"/>
      <c r="B24" s="232">
        <f aca="true" t="shared" si="1" ref="B24:H24">B12+B21</f>
        <v>1740634.35</v>
      </c>
      <c r="C24" s="233">
        <f t="shared" si="1"/>
        <v>393584.26</v>
      </c>
      <c r="D24" s="233">
        <f t="shared" si="1"/>
        <v>0</v>
      </c>
      <c r="E24" s="233">
        <f t="shared" si="1"/>
        <v>0</v>
      </c>
      <c r="F24" s="233">
        <f t="shared" si="1"/>
        <v>21685.28</v>
      </c>
      <c r="G24" s="233">
        <f t="shared" si="1"/>
        <v>0</v>
      </c>
      <c r="H24" s="233">
        <f t="shared" si="1"/>
        <v>0</v>
      </c>
      <c r="I24" s="233"/>
      <c r="J24" s="233"/>
      <c r="K24" s="233"/>
      <c r="L24" s="233">
        <f>L12+L21</f>
        <v>0</v>
      </c>
      <c r="M24" s="233">
        <f>M12+M21</f>
        <v>0</v>
      </c>
      <c r="N24" s="233"/>
      <c r="O24" s="233">
        <f>O12+O21</f>
        <v>5100</v>
      </c>
      <c r="P24" s="233"/>
      <c r="Q24" s="234">
        <f>Q12+Q21</f>
        <v>2161003.8899999997</v>
      </c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s="33" t="s">
        <v>84</v>
      </c>
      <c r="B26" s="323"/>
      <c r="C26" s="324"/>
      <c r="D26" s="324"/>
      <c r="E26" s="33"/>
      <c r="F26" s="33"/>
      <c r="G26" s="324"/>
      <c r="H26" s="325"/>
      <c r="I26" s="33"/>
      <c r="J26" s="33"/>
      <c r="K26" s="33"/>
      <c r="L26" s="323"/>
      <c r="M26" s="323"/>
      <c r="N26" s="33"/>
      <c r="O26" s="323"/>
      <c r="P26" s="33"/>
      <c r="Q26" s="33"/>
    </row>
    <row r="28" spans="1:15" ht="12.75">
      <c r="A28" t="s">
        <v>80</v>
      </c>
      <c r="B28" s="70">
        <f>B24-B26</f>
        <v>1740634.35</v>
      </c>
      <c r="C28" s="70">
        <f>C24-C26</f>
        <v>393584.26</v>
      </c>
      <c r="D28" s="70">
        <f>D24-D26</f>
        <v>0</v>
      </c>
      <c r="G28" s="326">
        <f>G24-G26</f>
        <v>0</v>
      </c>
      <c r="H28" s="326">
        <f>H24-H26</f>
        <v>0</v>
      </c>
      <c r="L28" s="326">
        <f>L24-L26</f>
        <v>0</v>
      </c>
      <c r="M28" s="326">
        <f>M24-M26</f>
        <v>0</v>
      </c>
      <c r="N28" s="326">
        <f>N24-N26</f>
        <v>0</v>
      </c>
      <c r="O28" s="326">
        <f>O24-O26</f>
        <v>5100</v>
      </c>
    </row>
  </sheetData>
  <sheetProtection/>
  <mergeCells count="11">
    <mergeCell ref="F6:M6"/>
    <mergeCell ref="A7:D7"/>
    <mergeCell ref="A9:A10"/>
    <mergeCell ref="B9:P9"/>
    <mergeCell ref="Q9:Q10"/>
    <mergeCell ref="A1:D1"/>
    <mergeCell ref="O1:Q1"/>
    <mergeCell ref="A2:D2"/>
    <mergeCell ref="O3:Q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R28"/>
  <sheetViews>
    <sheetView zoomScale="130" zoomScaleNormal="130" zoomScalePageLayoutView="0" workbookViewId="0" topLeftCell="A1">
      <selection activeCell="B12" sqref="B12"/>
    </sheetView>
  </sheetViews>
  <sheetFormatPr defaultColWidth="9.00390625" defaultRowHeight="12.75"/>
  <cols>
    <col min="1" max="1" width="13.00390625" style="0" customWidth="1"/>
    <col min="2" max="2" width="15.25390625" style="0" customWidth="1"/>
    <col min="3" max="3" width="11.00390625" style="0" customWidth="1"/>
    <col min="4" max="4" width="9.25390625" style="0" bestFit="1" customWidth="1"/>
    <col min="6" max="6" width="11.125" style="0" customWidth="1"/>
    <col min="7" max="7" width="9.25390625" style="0" bestFit="1" customWidth="1"/>
    <col min="8" max="8" width="11.625" style="0" customWidth="1"/>
    <col min="9" max="9" width="5.75390625" style="0" hidden="1" customWidth="1"/>
    <col min="10" max="10" width="6.00390625" style="0" hidden="1" customWidth="1"/>
    <col min="11" max="11" width="7.00390625" style="0" customWidth="1"/>
    <col min="12" max="12" width="7.75390625" style="0" customWidth="1"/>
    <col min="13" max="13" width="12.125" style="0" customWidth="1"/>
    <col min="14" max="14" width="0.12890625" style="0" customWidth="1"/>
    <col min="15" max="15" width="13.00390625" style="0" customWidth="1"/>
    <col min="16" max="16" width="5.25390625" style="0" customWidth="1"/>
    <col min="17" max="17" width="16.37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94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120" t="s">
        <v>71</v>
      </c>
      <c r="B12" s="121">
        <f>'Кіл. 5 (сад)'!B12+'чер.яр (сад)'!B12+'н.ник (сад)'!B12+'вас (сад)'!B12</f>
        <v>981821.4</v>
      </c>
      <c r="C12" s="121">
        <f>'Кіл. 5 (сад)'!C12+'чер.яр (сад)'!C12+'н.ник (сад)'!C12+'вас (сад)'!C12</f>
        <v>222388.13</v>
      </c>
      <c r="D12" s="121">
        <f>'Кіл. 5 (сад)'!D12+'чер.яр (сад)'!D12+'н.ник (сад)'!D12+'вас (сад)'!D12</f>
        <v>0</v>
      </c>
      <c r="E12" s="121">
        <f>'Кіл. 5 (сад)'!E12+'чер.яр (сад)'!E12+'н.ник (сад)'!E12+'вас (сад)'!E12</f>
        <v>0</v>
      </c>
      <c r="F12" s="121">
        <f>'Кіл. 5 (сад)'!F12+'чер.яр (сад)'!F12+'н.ник (сад)'!F12+'вас (сад)'!F12</f>
        <v>10842.64</v>
      </c>
      <c r="G12" s="121">
        <f>'Кіл. 5 (сад)'!G12+'чер.яр (сад)'!G12+'н.ник (сад)'!G12+'вас (сад)'!G12</f>
        <v>0</v>
      </c>
      <c r="H12" s="121">
        <f>'Кіл. 5 (сад)'!H12+'чер.яр (сад)'!H12+'н.ник (сад)'!H12+'вас (сад)'!H12</f>
        <v>0</v>
      </c>
      <c r="I12" s="121">
        <f>'Кіл. 5 (сад)'!I12+'чер.яр (сад)'!I12+'н.ник (сад)'!I12+'вас (сад)'!I12</f>
        <v>0</v>
      </c>
      <c r="J12" s="121">
        <f>'Кіл. 5 (сад)'!J12+'чер.яр (сад)'!J12+'н.ник (сад)'!J12+'вас (сад)'!J12</f>
        <v>0</v>
      </c>
      <c r="K12" s="121">
        <f>'Кіл. 5 (сад)'!K12+'чер.яр (сад)'!K12+'н.ник (сад)'!K12+'вас (сад)'!K12</f>
        <v>0</v>
      </c>
      <c r="L12" s="121">
        <f>'Кіл. 5 (сад)'!L12+'чер.яр (сад)'!L12+'н.ник (сад)'!L12+'вас (сад)'!L12</f>
        <v>0</v>
      </c>
      <c r="M12" s="121">
        <f>'Кіл. 5 (сад)'!M12+'чер.яр (сад)'!M12+'н.ник (сад)'!M12+'вас (сад)'!M12</f>
        <v>0</v>
      </c>
      <c r="N12" s="121">
        <f>'Кіл. 5 (сад)'!N12+'чер.яр (сад)'!N12+'н.ник (сад)'!N12+'вас (сад)'!N12</f>
        <v>0</v>
      </c>
      <c r="O12" s="121">
        <f>'Кіл. 5 (сад)'!O12+'чер.яр (сад)'!O12+'н.ник (сад)'!O12+'вас (сад)'!O12</f>
        <v>2550</v>
      </c>
      <c r="P12" s="121">
        <f>'Кіл. 5 (сад)'!P12+'чер.яр (сад)'!P12+'н.ник (сад)'!P12+'вас (сад)'!P12</f>
        <v>0</v>
      </c>
      <c r="Q12" s="121">
        <f>'Кіл. 5 (сад)'!Q12+'чер.яр (сад)'!Q12+'н.ник (сад)'!Q12+'вас (сад)'!Q12</f>
        <v>1217602.1700000002</v>
      </c>
    </row>
    <row r="13" spans="1:18" ht="15.75">
      <c r="A13" s="327" t="s">
        <v>86</v>
      </c>
      <c r="B13" s="102">
        <f>'Кіл. 5 (сад)'!B26</f>
        <v>48705.06</v>
      </c>
      <c r="C13" s="102">
        <f>'Кіл. 5 (сад)'!C26</f>
        <v>11047.64</v>
      </c>
      <c r="D13" s="102">
        <f>'Кіл. 5 (сад)'!D26</f>
        <v>0</v>
      </c>
      <c r="E13" s="102">
        <f>'Кіл. 5 (сад)'!E26</f>
        <v>0</v>
      </c>
      <c r="F13" s="102">
        <f>'Кіл. 5 (сад)'!F26</f>
        <v>0</v>
      </c>
      <c r="G13" s="102">
        <f>'Кіл. 5 (сад)'!G26</f>
        <v>0</v>
      </c>
      <c r="H13" s="102">
        <f>'Кіл. 5 (сад)'!H26</f>
        <v>0</v>
      </c>
      <c r="I13" s="102">
        <f>'Кіл. 5 (сад)'!I26</f>
        <v>0</v>
      </c>
      <c r="J13" s="102">
        <f>'Кіл. 5 (сад)'!J26</f>
        <v>0</v>
      </c>
      <c r="K13" s="102">
        <f>'Кіл. 5 (сад)'!K26</f>
        <v>0</v>
      </c>
      <c r="L13" s="102">
        <f>'Кіл. 5 (сад)'!L26</f>
        <v>0</v>
      </c>
      <c r="M13" s="102">
        <f>'Кіл. 5 (сад)'!M26</f>
        <v>0</v>
      </c>
      <c r="N13" s="102">
        <f>'Кіл. 5 (сад)'!N26</f>
        <v>0</v>
      </c>
      <c r="O13" s="102">
        <f>'Кіл. 5 (сад)'!O26</f>
        <v>0</v>
      </c>
      <c r="P13" s="102">
        <f>'Кіл. 5 (сад)'!P26</f>
        <v>0</v>
      </c>
      <c r="Q13" s="102">
        <f>'Кіл. 5 (сад)'!Q26</f>
        <v>59752.7</v>
      </c>
      <c r="R13" s="70"/>
    </row>
    <row r="14" spans="1:17" ht="15.75">
      <c r="A14" s="328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8"/>
    </row>
    <row r="15" spans="1:17" ht="15.75">
      <c r="A15" s="329" t="s">
        <v>87</v>
      </c>
      <c r="B15" s="78">
        <f>'чер.яр (сад)'!B25</f>
        <v>23698.44</v>
      </c>
      <c r="C15" s="78">
        <f>'чер.яр (сад)'!C25</f>
        <v>4876.51</v>
      </c>
      <c r="D15" s="78">
        <f>'чер.яр (сад)'!D25</f>
        <v>0</v>
      </c>
      <c r="E15" s="78">
        <f>'чер.яр (сад)'!E25</f>
        <v>0</v>
      </c>
      <c r="F15" s="78">
        <f>'чер.яр (сад)'!F25</f>
        <v>0</v>
      </c>
      <c r="G15" s="78">
        <f>'чер.яр (сад)'!G25</f>
        <v>0</v>
      </c>
      <c r="H15" s="78">
        <f>'чер.яр (сад)'!H25</f>
        <v>0</v>
      </c>
      <c r="I15" s="78">
        <f>'чер.яр (сад)'!I25</f>
        <v>0</v>
      </c>
      <c r="J15" s="78">
        <f>'чер.яр (сад)'!J25</f>
        <v>0</v>
      </c>
      <c r="K15" s="78">
        <f>'чер.яр (сад)'!K25</f>
        <v>0</v>
      </c>
      <c r="L15" s="78">
        <f>'чер.яр (сад)'!L25</f>
        <v>0</v>
      </c>
      <c r="M15" s="78">
        <f>'чер.яр (сад)'!M25</f>
        <v>0</v>
      </c>
      <c r="N15" s="78">
        <f>'чер.яр (сад)'!N25</f>
        <v>0</v>
      </c>
      <c r="O15" s="78">
        <f>'чер.яр (сад)'!O25</f>
        <v>0</v>
      </c>
      <c r="P15" s="78">
        <f>'чер.яр (сад)'!P25</f>
        <v>0</v>
      </c>
      <c r="Q15" s="78">
        <f>'чер.яр (сад)'!Q25</f>
        <v>28574.949999999997</v>
      </c>
    </row>
    <row r="16" spans="1:17" ht="15.75">
      <c r="A16" s="32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8"/>
    </row>
    <row r="17" spans="1:17" ht="15.75">
      <c r="A17" s="329" t="s">
        <v>88</v>
      </c>
      <c r="B17" s="78">
        <f>'н.ник (сад)'!B23</f>
        <v>0</v>
      </c>
      <c r="C17" s="78">
        <f>'н.ник (сад)'!C23</f>
        <v>0</v>
      </c>
      <c r="D17" s="78">
        <f>'н.ник (сад)'!D23</f>
        <v>0</v>
      </c>
      <c r="E17" s="78">
        <f>'н.ник (сад)'!E23</f>
        <v>0</v>
      </c>
      <c r="F17" s="78">
        <f>'н.ник (сад)'!F23</f>
        <v>0</v>
      </c>
      <c r="G17" s="78">
        <f>'н.ник (сад)'!G23</f>
        <v>0</v>
      </c>
      <c r="H17" s="78">
        <f>'н.ник (сад)'!H23</f>
        <v>0</v>
      </c>
      <c r="I17" s="78">
        <f>'н.ник (сад)'!I23</f>
        <v>0</v>
      </c>
      <c r="J17" s="78">
        <f>'н.ник (сад)'!J23</f>
        <v>0</v>
      </c>
      <c r="K17" s="78">
        <f>'н.ник (сад)'!K23</f>
        <v>0</v>
      </c>
      <c r="L17" s="78">
        <f>'н.ник (сад)'!L23</f>
        <v>0</v>
      </c>
      <c r="M17" s="78">
        <f>'н.ник (сад)'!M23</f>
        <v>0</v>
      </c>
      <c r="N17" s="78">
        <f>'н.ник (сад)'!N23</f>
        <v>0</v>
      </c>
      <c r="O17" s="78">
        <f>'н.ник (сад)'!O23</f>
        <v>0</v>
      </c>
      <c r="P17" s="78">
        <f>'н.ник (сад)'!P23</f>
        <v>0</v>
      </c>
      <c r="Q17" s="78">
        <f>'н.ник (сад)'!Q23</f>
        <v>0</v>
      </c>
    </row>
    <row r="18" spans="1:17" ht="15.75">
      <c r="A18" s="328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8"/>
    </row>
    <row r="19" spans="1:17" ht="15.75">
      <c r="A19" s="328" t="s">
        <v>89</v>
      </c>
      <c r="B19" s="78">
        <f>'вас (сад)'!B23</f>
        <v>26071.87</v>
      </c>
      <c r="C19" s="78">
        <f>'вас (сад)'!C23</f>
        <v>6067.91</v>
      </c>
      <c r="D19" s="78">
        <f>'вас (сад)'!D23</f>
        <v>0</v>
      </c>
      <c r="E19" s="78">
        <f>'вас (сад)'!E23</f>
        <v>0</v>
      </c>
      <c r="F19" s="78">
        <f>'вас (сад)'!F23</f>
        <v>0</v>
      </c>
      <c r="G19" s="78">
        <f>'вас (сад)'!G23</f>
        <v>0</v>
      </c>
      <c r="H19" s="78">
        <f>'вас (сад)'!H23</f>
        <v>0</v>
      </c>
      <c r="I19" s="78">
        <f>'вас (сад)'!I23</f>
        <v>0</v>
      </c>
      <c r="J19" s="78">
        <f>'вас (сад)'!J23</f>
        <v>0</v>
      </c>
      <c r="K19" s="78">
        <f>'вас (сад)'!K23</f>
        <v>0</v>
      </c>
      <c r="L19" s="78">
        <f>'вас (сад)'!L23</f>
        <v>0</v>
      </c>
      <c r="M19" s="78">
        <f>'вас (сад)'!M23</f>
        <v>0</v>
      </c>
      <c r="N19" s="78">
        <f>'вас (сад)'!N23</f>
        <v>0</v>
      </c>
      <c r="O19" s="78">
        <f>'вас (сад)'!O23</f>
        <v>0</v>
      </c>
      <c r="P19" s="78">
        <f>'вас (сад)'!P23</f>
        <v>0</v>
      </c>
      <c r="Q19" s="78">
        <f>'вас (сад)'!Q23</f>
        <v>32139.78</v>
      </c>
    </row>
    <row r="20" spans="1:17" ht="16.5" thickBot="1">
      <c r="A20" s="329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3"/>
    </row>
    <row r="21" spans="1:17" ht="15" thickBot="1">
      <c r="A21" s="228" t="s">
        <v>81</v>
      </c>
      <c r="B21" s="227">
        <f aca="true" t="shared" si="0" ref="B21:Q21">SUM(B13:B20)</f>
        <v>98475.37</v>
      </c>
      <c r="C21" s="229">
        <f t="shared" si="0"/>
        <v>21992.059999999998</v>
      </c>
      <c r="D21" s="229">
        <f t="shared" si="0"/>
        <v>0</v>
      </c>
      <c r="E21" s="229">
        <f t="shared" si="0"/>
        <v>0</v>
      </c>
      <c r="F21" s="229">
        <f t="shared" si="0"/>
        <v>0</v>
      </c>
      <c r="G21" s="229">
        <f t="shared" si="0"/>
        <v>0</v>
      </c>
      <c r="H21" s="229">
        <f t="shared" si="0"/>
        <v>0</v>
      </c>
      <c r="I21" s="229">
        <f t="shared" si="0"/>
        <v>0</v>
      </c>
      <c r="J21" s="229">
        <f t="shared" si="0"/>
        <v>0</v>
      </c>
      <c r="K21" s="229">
        <f t="shared" si="0"/>
        <v>0</v>
      </c>
      <c r="L21" s="229">
        <f t="shared" si="0"/>
        <v>0</v>
      </c>
      <c r="M21" s="229">
        <f t="shared" si="0"/>
        <v>0</v>
      </c>
      <c r="N21" s="229">
        <f t="shared" si="0"/>
        <v>0</v>
      </c>
      <c r="O21" s="229">
        <f t="shared" si="0"/>
        <v>0</v>
      </c>
      <c r="P21" s="229">
        <f t="shared" si="0"/>
        <v>0</v>
      </c>
      <c r="Q21" s="230">
        <f t="shared" si="0"/>
        <v>120467.43</v>
      </c>
    </row>
    <row r="22" spans="1:17" ht="12.75">
      <c r="A22" s="111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2"/>
    </row>
    <row r="23" spans="1:17" ht="13.5" thickBot="1">
      <c r="A23" s="117" t="s">
        <v>11</v>
      </c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5"/>
    </row>
    <row r="24" spans="1:17" ht="15.75" thickBot="1">
      <c r="A24" s="231"/>
      <c r="B24" s="232">
        <f>B12+B21</f>
        <v>1080296.77</v>
      </c>
      <c r="C24" s="233">
        <f>C12+C21</f>
        <v>244380.19</v>
      </c>
      <c r="D24" s="233">
        <f>D12+D21</f>
        <v>0</v>
      </c>
      <c r="E24" s="233">
        <f>E12+E21</f>
        <v>0</v>
      </c>
      <c r="F24" s="233">
        <f>SUM(F12:F23)</f>
        <v>10842.64</v>
      </c>
      <c r="G24" s="233">
        <f>G12+G21</f>
        <v>0</v>
      </c>
      <c r="H24" s="233">
        <f>H12+H21</f>
        <v>0</v>
      </c>
      <c r="I24" s="233"/>
      <c r="J24" s="233"/>
      <c r="K24" s="233"/>
      <c r="L24" s="233">
        <f>L12+L21</f>
        <v>0</v>
      </c>
      <c r="M24" s="233">
        <f>M12+M21</f>
        <v>0</v>
      </c>
      <c r="N24" s="233"/>
      <c r="O24" s="233">
        <f>O12+O21</f>
        <v>2550</v>
      </c>
      <c r="P24" s="233"/>
      <c r="Q24" s="234">
        <f>Q12+Q21</f>
        <v>1338069.6</v>
      </c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s="33" t="s">
        <v>84</v>
      </c>
      <c r="B26" s="323"/>
      <c r="C26" s="324"/>
      <c r="D26" s="324"/>
      <c r="E26" s="33"/>
      <c r="F26" s="33"/>
      <c r="G26" s="324"/>
      <c r="H26" s="325"/>
      <c r="I26" s="33"/>
      <c r="J26" s="33"/>
      <c r="K26" s="33"/>
      <c r="L26" s="323"/>
      <c r="M26" s="323"/>
      <c r="N26" s="33"/>
      <c r="O26" s="323"/>
      <c r="P26" s="33"/>
      <c r="Q26" s="33"/>
    </row>
    <row r="28" spans="1:15" ht="12.75">
      <c r="A28" t="s">
        <v>80</v>
      </c>
      <c r="B28" s="70">
        <f>B24-B26</f>
        <v>1080296.77</v>
      </c>
      <c r="C28" s="70">
        <f>C24-C26</f>
        <v>244380.19</v>
      </c>
      <c r="D28" s="70">
        <f>D24-D26</f>
        <v>0</v>
      </c>
      <c r="G28" s="326">
        <f>G24-G26</f>
        <v>0</v>
      </c>
      <c r="H28" s="326">
        <f>H24-H26</f>
        <v>0</v>
      </c>
      <c r="L28" s="326">
        <f>L24-L26</f>
        <v>0</v>
      </c>
      <c r="M28" s="326">
        <f>M24-M26</f>
        <v>0</v>
      </c>
      <c r="N28" s="326">
        <f>N24-N26</f>
        <v>0</v>
      </c>
      <c r="O28" s="326">
        <f>O24-O26</f>
        <v>2550</v>
      </c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30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10.75390625" style="0" customWidth="1"/>
    <col min="6" max="6" width="11.25390625" style="0" customWidth="1"/>
    <col min="7" max="7" width="10.7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875" style="0" customWidth="1"/>
    <col min="16" max="16" width="9.125" style="0" hidden="1" customWidth="1"/>
    <col min="17" max="17" width="12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90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397">
        <v>407069.73</v>
      </c>
      <c r="C12" s="397">
        <v>91742.87</v>
      </c>
      <c r="D12" s="397">
        <v>0</v>
      </c>
      <c r="E12" s="397">
        <v>0</v>
      </c>
      <c r="F12" s="397">
        <v>3614.22</v>
      </c>
      <c r="G12" s="397">
        <v>0</v>
      </c>
      <c r="H12" s="397">
        <v>0</v>
      </c>
      <c r="I12" s="397">
        <v>0</v>
      </c>
      <c r="J12" s="397">
        <v>0</v>
      </c>
      <c r="K12" s="397">
        <v>0</v>
      </c>
      <c r="L12" s="397">
        <v>0</v>
      </c>
      <c r="M12" s="397">
        <v>0</v>
      </c>
      <c r="N12" s="397">
        <v>0</v>
      </c>
      <c r="O12" s="397">
        <v>850</v>
      </c>
      <c r="P12" s="214"/>
      <c r="Q12" s="215">
        <f>SUM(B12:P12)</f>
        <v>503276.81999999995</v>
      </c>
    </row>
    <row r="13" spans="1:17" ht="12.75">
      <c r="A13" s="311" t="s">
        <v>111</v>
      </c>
      <c r="B13" s="330">
        <v>48705.06</v>
      </c>
      <c r="C13" s="330">
        <v>11047.64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>
        <f>SUM(B13:P13)</f>
        <v>59752.7</v>
      </c>
    </row>
    <row r="14" spans="1:17" ht="14.25">
      <c r="A14" s="62" t="s">
        <v>115</v>
      </c>
      <c r="B14" s="78"/>
      <c r="C14" s="79"/>
      <c r="D14" s="7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6">
        <f aca="true" t="shared" si="0" ref="Q14:Q25">SUM(B14:P14)</f>
        <v>0</v>
      </c>
    </row>
    <row r="15" spans="1:17" ht="14.25">
      <c r="A15" s="77" t="s">
        <v>112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61"/>
      <c r="M15" s="79"/>
      <c r="N15" s="79"/>
      <c r="O15" s="79"/>
      <c r="P15" s="79"/>
      <c r="Q15" s="86">
        <f t="shared" si="0"/>
        <v>0</v>
      </c>
    </row>
    <row r="16" spans="1:17" ht="12.75">
      <c r="A16" s="77" t="s">
        <v>108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6">
        <f t="shared" si="0"/>
        <v>0</v>
      </c>
    </row>
    <row r="17" spans="1:17" ht="12.75">
      <c r="A17" s="77" t="s">
        <v>117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6">
        <f t="shared" si="0"/>
        <v>0</v>
      </c>
    </row>
    <row r="18" spans="1:17" ht="12.75">
      <c r="A18" s="77" t="s">
        <v>109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ht="12.75">
      <c r="A19" s="368" t="s">
        <v>133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6">
        <f t="shared" si="0"/>
        <v>0</v>
      </c>
    </row>
    <row r="20" spans="1:17" ht="12.75">
      <c r="A20" s="365" t="s">
        <v>118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ht="12.75">
      <c r="A21" s="368" t="s">
        <v>174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ht="12.75">
      <c r="A22" s="315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6">
        <f t="shared" si="0"/>
        <v>0</v>
      </c>
    </row>
    <row r="23" spans="1:17" ht="12.75">
      <c r="A23" s="315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6">
        <f t="shared" si="0"/>
        <v>0</v>
      </c>
    </row>
    <row r="24" spans="1:17" ht="12.75">
      <c r="A24" s="315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6">
        <f t="shared" si="0"/>
        <v>0</v>
      </c>
    </row>
    <row r="25" spans="1:17" ht="13.5" thickBot="1">
      <c r="A25" s="317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86">
        <f t="shared" si="0"/>
        <v>0</v>
      </c>
    </row>
    <row r="26" spans="1:17" ht="15" thickBot="1">
      <c r="A26" s="198" t="s">
        <v>81</v>
      </c>
      <c r="B26" s="199">
        <f aca="true" t="shared" si="1" ref="B26:N26">SUM(B13:B25)</f>
        <v>48705.06</v>
      </c>
      <c r="C26" s="199">
        <f t="shared" si="1"/>
        <v>11047.64</v>
      </c>
      <c r="D26" s="199">
        <f t="shared" si="1"/>
        <v>0</v>
      </c>
      <c r="E26" s="199">
        <f t="shared" si="1"/>
        <v>0</v>
      </c>
      <c r="F26" s="199">
        <f t="shared" si="1"/>
        <v>0</v>
      </c>
      <c r="G26" s="199">
        <f t="shared" si="1"/>
        <v>0</v>
      </c>
      <c r="H26" s="199">
        <f t="shared" si="1"/>
        <v>0</v>
      </c>
      <c r="I26" s="199">
        <f t="shared" si="1"/>
        <v>0</v>
      </c>
      <c r="J26" s="199">
        <f t="shared" si="1"/>
        <v>0</v>
      </c>
      <c r="K26" s="199">
        <f t="shared" si="1"/>
        <v>0</v>
      </c>
      <c r="L26" s="199">
        <f t="shared" si="1"/>
        <v>0</v>
      </c>
      <c r="M26" s="199">
        <f t="shared" si="1"/>
        <v>0</v>
      </c>
      <c r="N26" s="199">
        <f t="shared" si="1"/>
        <v>0</v>
      </c>
      <c r="O26" s="199">
        <f>SUM(O15:O25)</f>
        <v>0</v>
      </c>
      <c r="P26" s="199">
        <f>SUM(P15:P25)</f>
        <v>0</v>
      </c>
      <c r="Q26" s="199">
        <f>SUM(Q13:Q25)</f>
        <v>59752.7</v>
      </c>
    </row>
    <row r="27" spans="1:17" ht="15">
      <c r="A27" s="247" t="s">
        <v>11</v>
      </c>
      <c r="B27" s="248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50"/>
    </row>
    <row r="28" spans="1:17" ht="15.75" thickBot="1">
      <c r="A28" s="251"/>
      <c r="B28" s="252">
        <f aca="true" t="shared" si="2" ref="B28:M28">B12+B26</f>
        <v>455774.79</v>
      </c>
      <c r="C28" s="253">
        <f t="shared" si="2"/>
        <v>102790.51</v>
      </c>
      <c r="D28" s="253">
        <f t="shared" si="2"/>
        <v>0</v>
      </c>
      <c r="E28" s="392">
        <f t="shared" si="2"/>
        <v>0</v>
      </c>
      <c r="F28" s="253">
        <f t="shared" si="2"/>
        <v>3614.22</v>
      </c>
      <c r="G28" s="253">
        <f t="shared" si="2"/>
        <v>0</v>
      </c>
      <c r="H28" s="253">
        <f t="shared" si="2"/>
        <v>0</v>
      </c>
      <c r="I28" s="253">
        <f t="shared" si="2"/>
        <v>0</v>
      </c>
      <c r="J28" s="253">
        <f t="shared" si="2"/>
        <v>0</v>
      </c>
      <c r="K28" s="253">
        <f t="shared" si="2"/>
        <v>0</v>
      </c>
      <c r="L28" s="253">
        <f t="shared" si="2"/>
        <v>0</v>
      </c>
      <c r="M28" s="253">
        <f t="shared" si="2"/>
        <v>0</v>
      </c>
      <c r="N28" s="253"/>
      <c r="O28" s="253">
        <f>O12+O26</f>
        <v>850</v>
      </c>
      <c r="P28" s="253"/>
      <c r="Q28" s="254">
        <f>Q12+Q26</f>
        <v>563029.5199999999</v>
      </c>
    </row>
    <row r="29" spans="1:17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>
      <c r="A30" s="456" t="s">
        <v>0</v>
      </c>
      <c r="B30" s="456"/>
      <c r="C30" s="456"/>
      <c r="D30" s="456"/>
      <c r="E30" s="1"/>
      <c r="F30" s="1"/>
      <c r="G30" s="1"/>
      <c r="H30" s="2"/>
      <c r="I30" s="2"/>
      <c r="J30" s="1"/>
      <c r="K30" s="1"/>
      <c r="L30" s="3"/>
      <c r="M30" s="3"/>
      <c r="N30" s="1"/>
      <c r="O30" s="479"/>
      <c r="P30" s="479"/>
      <c r="Q30" s="479"/>
    </row>
    <row r="38" ht="12.75" customHeight="1"/>
    <row r="39" ht="12.75" customHeight="1"/>
    <row r="81" ht="12.75" customHeight="1"/>
    <row r="82" ht="12.75" customHeight="1"/>
    <row r="124" ht="12.75" customHeight="1"/>
    <row r="125" ht="12.75" customHeight="1"/>
    <row r="167" ht="12.75" customHeight="1"/>
    <row r="168" ht="12.75" customHeight="1"/>
    <row r="210" ht="12.75" customHeight="1"/>
    <row r="211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30:D30"/>
    <mergeCell ref="O30:Q30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9"/>
  <sheetViews>
    <sheetView zoomScalePageLayoutView="0" workbookViewId="0" topLeftCell="A3">
      <selection activeCell="D13" sqref="D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4" max="4" width="11.125" style="0" customWidth="1"/>
    <col min="5" max="5" width="8.375" style="0" customWidth="1"/>
    <col min="6" max="6" width="10.75390625" style="0" customWidth="1"/>
    <col min="7" max="7" width="11.7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91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189741.51</v>
      </c>
      <c r="C12" s="214">
        <v>43078.33</v>
      </c>
      <c r="D12" s="214">
        <v>0</v>
      </c>
      <c r="E12" s="214">
        <v>0</v>
      </c>
      <c r="F12" s="214">
        <v>3614.21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850</v>
      </c>
      <c r="P12" s="214"/>
      <c r="Q12" s="215">
        <f>SUM(B12:P12)</f>
        <v>237284.05000000002</v>
      </c>
    </row>
    <row r="13" spans="1:17" ht="14.25">
      <c r="A13" s="62" t="s">
        <v>111</v>
      </c>
      <c r="B13" s="359">
        <v>23698.44</v>
      </c>
      <c r="C13" s="61">
        <v>4876.51</v>
      </c>
      <c r="D13" s="61"/>
      <c r="E13" s="61"/>
      <c r="F13" s="359"/>
      <c r="G13" s="359"/>
      <c r="H13" s="359"/>
      <c r="I13" s="359"/>
      <c r="J13" s="359"/>
      <c r="K13" s="359"/>
      <c r="L13" s="359"/>
      <c r="M13" s="359"/>
      <c r="N13" s="63"/>
      <c r="O13" s="63"/>
      <c r="P13" s="93"/>
      <c r="Q13" s="86">
        <f>SUM(B13:P13)</f>
        <v>28574.949999999997</v>
      </c>
    </row>
    <row r="14" spans="1:17" ht="14.25">
      <c r="A14" s="62" t="s">
        <v>112</v>
      </c>
      <c r="B14" s="359"/>
      <c r="C14" s="61"/>
      <c r="D14" s="61"/>
      <c r="E14" s="359"/>
      <c r="F14" s="359"/>
      <c r="G14" s="359"/>
      <c r="H14" s="359"/>
      <c r="I14" s="359"/>
      <c r="J14" s="359"/>
      <c r="K14" s="359"/>
      <c r="L14" s="359"/>
      <c r="M14" s="61"/>
      <c r="N14" s="359"/>
      <c r="O14" s="359"/>
      <c r="P14" s="78"/>
      <c r="Q14" s="86">
        <f aca="true" t="shared" si="0" ref="Q14:Q24">SUM(B14:P14)</f>
        <v>0</v>
      </c>
    </row>
    <row r="15" spans="1:17" ht="14.25">
      <c r="A15" s="62" t="s">
        <v>115</v>
      </c>
      <c r="B15" s="359"/>
      <c r="C15" s="61"/>
      <c r="D15" s="61"/>
      <c r="E15" s="359"/>
      <c r="F15" s="359"/>
      <c r="G15" s="61"/>
      <c r="H15" s="61"/>
      <c r="I15" s="61"/>
      <c r="J15" s="61"/>
      <c r="K15" s="61"/>
      <c r="L15" s="61"/>
      <c r="M15" s="61"/>
      <c r="N15" s="61"/>
      <c r="O15" s="61"/>
      <c r="P15" s="79"/>
      <c r="Q15" s="86">
        <f t="shared" si="0"/>
        <v>0</v>
      </c>
    </row>
    <row r="16" spans="1:17" ht="14.25">
      <c r="A16" s="62" t="s">
        <v>109</v>
      </c>
      <c r="B16" s="35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9"/>
      <c r="Q16" s="86">
        <f t="shared" si="0"/>
        <v>0</v>
      </c>
    </row>
    <row r="17" spans="1:17" ht="14.25">
      <c r="A17" s="62" t="s">
        <v>117</v>
      </c>
      <c r="B17" s="359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9"/>
      <c r="Q17" s="86">
        <f t="shared" si="0"/>
        <v>0</v>
      </c>
    </row>
    <row r="18" spans="1:17" ht="14.25">
      <c r="A18" s="62" t="s">
        <v>133</v>
      </c>
      <c r="B18" s="78"/>
      <c r="C18" s="79"/>
      <c r="D18" s="79"/>
      <c r="E18" s="61"/>
      <c r="F18" s="359"/>
      <c r="G18" s="61"/>
      <c r="H18" s="61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ht="14.25">
      <c r="A19" s="361" t="s">
        <v>118</v>
      </c>
      <c r="B19" s="78"/>
      <c r="C19" s="79"/>
      <c r="D19" s="79"/>
      <c r="E19" s="61"/>
      <c r="F19" s="61"/>
      <c r="G19" s="61"/>
      <c r="H19" s="61"/>
      <c r="I19" s="79"/>
      <c r="J19" s="79"/>
      <c r="K19" s="79"/>
      <c r="L19" s="79"/>
      <c r="M19" s="79"/>
      <c r="N19" s="79"/>
      <c r="O19" s="79"/>
      <c r="P19" s="79"/>
      <c r="Q19" s="86">
        <f t="shared" si="0"/>
        <v>0</v>
      </c>
    </row>
    <row r="20" spans="1:17" ht="14.25">
      <c r="A20" s="62" t="s">
        <v>174</v>
      </c>
      <c r="B20" s="78"/>
      <c r="C20" s="79"/>
      <c r="D20" s="79"/>
      <c r="E20" s="61"/>
      <c r="F20" s="61"/>
      <c r="G20" s="61"/>
      <c r="H20" s="61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ht="14.25">
      <c r="A21" s="361"/>
      <c r="B21" s="78"/>
      <c r="C21" s="79"/>
      <c r="D21" s="79"/>
      <c r="E21" s="61"/>
      <c r="F21" s="61"/>
      <c r="G21" s="61"/>
      <c r="H21" s="61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ht="12.75">
      <c r="A22" s="315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6">
        <f t="shared" si="0"/>
        <v>0</v>
      </c>
    </row>
    <row r="23" spans="1:17" ht="12.75">
      <c r="A23" s="315"/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86">
        <f t="shared" si="0"/>
        <v>0</v>
      </c>
    </row>
    <row r="24" spans="1:17" ht="13.5" thickBot="1">
      <c r="A24" s="317"/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86">
        <f t="shared" si="0"/>
        <v>0</v>
      </c>
    </row>
    <row r="25" spans="1:17" ht="15" thickBot="1">
      <c r="A25" s="198" t="s">
        <v>81</v>
      </c>
      <c r="B25" s="199">
        <f aca="true" t="shared" si="1" ref="B25:O25">SUM(B13:B24)</f>
        <v>23698.44</v>
      </c>
      <c r="C25" s="199">
        <f t="shared" si="1"/>
        <v>4876.51</v>
      </c>
      <c r="D25" s="199">
        <f t="shared" si="1"/>
        <v>0</v>
      </c>
      <c r="E25" s="199">
        <f t="shared" si="1"/>
        <v>0</v>
      </c>
      <c r="F25" s="199">
        <f t="shared" si="1"/>
        <v>0</v>
      </c>
      <c r="G25" s="199">
        <f t="shared" si="1"/>
        <v>0</v>
      </c>
      <c r="H25" s="199">
        <f t="shared" si="1"/>
        <v>0</v>
      </c>
      <c r="I25" s="199">
        <f t="shared" si="1"/>
        <v>0</v>
      </c>
      <c r="J25" s="199">
        <f t="shared" si="1"/>
        <v>0</v>
      </c>
      <c r="K25" s="199">
        <f t="shared" si="1"/>
        <v>0</v>
      </c>
      <c r="L25" s="199">
        <f t="shared" si="1"/>
        <v>0</v>
      </c>
      <c r="M25" s="199">
        <f t="shared" si="1"/>
        <v>0</v>
      </c>
      <c r="N25" s="199">
        <f t="shared" si="1"/>
        <v>0</v>
      </c>
      <c r="O25" s="199">
        <f t="shared" si="1"/>
        <v>0</v>
      </c>
      <c r="P25" s="199">
        <f>SUM(P15:P24)</f>
        <v>0</v>
      </c>
      <c r="Q25" s="199">
        <f>SUM(Q13:Q24)</f>
        <v>28574.949999999997</v>
      </c>
    </row>
    <row r="26" spans="1:17" ht="15">
      <c r="A26" s="247" t="s">
        <v>11</v>
      </c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50"/>
    </row>
    <row r="27" spans="1:17" ht="15.75" thickBot="1">
      <c r="A27" s="251"/>
      <c r="B27" s="252">
        <f aca="true" t="shared" si="2" ref="B27:M27">B12+B25</f>
        <v>213439.95</v>
      </c>
      <c r="C27" s="253">
        <f t="shared" si="2"/>
        <v>47954.840000000004</v>
      </c>
      <c r="D27" s="253">
        <f t="shared" si="2"/>
        <v>0</v>
      </c>
      <c r="E27" s="253">
        <f t="shared" si="2"/>
        <v>0</v>
      </c>
      <c r="F27" s="253">
        <f t="shared" si="2"/>
        <v>3614.21</v>
      </c>
      <c r="G27" s="253">
        <f t="shared" si="2"/>
        <v>0</v>
      </c>
      <c r="H27" s="253">
        <f t="shared" si="2"/>
        <v>0</v>
      </c>
      <c r="I27" s="253">
        <f t="shared" si="2"/>
        <v>0</v>
      </c>
      <c r="J27" s="253">
        <f t="shared" si="2"/>
        <v>0</v>
      </c>
      <c r="K27" s="253">
        <f t="shared" si="2"/>
        <v>0</v>
      </c>
      <c r="L27" s="253">
        <f t="shared" si="2"/>
        <v>0</v>
      </c>
      <c r="M27" s="253">
        <f t="shared" si="2"/>
        <v>0</v>
      </c>
      <c r="N27" s="253"/>
      <c r="O27" s="253">
        <f>O12+O25</f>
        <v>850</v>
      </c>
      <c r="P27" s="253"/>
      <c r="Q27" s="254">
        <f>Q12+Q25</f>
        <v>265859</v>
      </c>
    </row>
    <row r="28" spans="1:17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>
      <c r="A29" s="456" t="s">
        <v>0</v>
      </c>
      <c r="B29" s="456"/>
      <c r="C29" s="456"/>
      <c r="D29" s="456"/>
      <c r="E29" s="1"/>
      <c r="F29" s="1"/>
      <c r="G29" s="1"/>
      <c r="H29" s="2"/>
      <c r="I29" s="2"/>
      <c r="J29" s="1"/>
      <c r="K29" s="1"/>
      <c r="L29" s="3"/>
      <c r="M29" s="3"/>
      <c r="N29" s="1"/>
      <c r="O29" s="479"/>
      <c r="P29" s="479"/>
      <c r="Q29" s="479"/>
    </row>
    <row r="37" ht="12.75" customHeight="1"/>
    <row r="38" ht="12.75" customHeight="1"/>
    <row r="80" ht="12.75" customHeight="1"/>
    <row r="81" ht="12.75" customHeight="1"/>
    <row r="123" ht="12.75" customHeight="1"/>
    <row r="124" ht="12.75" customHeight="1"/>
    <row r="166" ht="12.75" customHeight="1"/>
    <row r="167" ht="12.75" customHeight="1"/>
    <row r="209" ht="12.75" customHeight="1"/>
    <row r="210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29:D29"/>
    <mergeCell ref="O29:Q29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7"/>
  <sheetViews>
    <sheetView zoomScale="130" zoomScaleNormal="130" zoomScalePageLayoutView="0" workbookViewId="0" topLeftCell="C4">
      <selection activeCell="F6" sqref="F6:M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198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395932.52</v>
      </c>
      <c r="C12" s="150">
        <v>85454.49</v>
      </c>
      <c r="D12" s="150">
        <v>151.2</v>
      </c>
      <c r="E12" s="150">
        <v>383.55</v>
      </c>
      <c r="F12" s="150">
        <v>57987.3</v>
      </c>
      <c r="G12" s="150">
        <v>5014.05</v>
      </c>
      <c r="H12" s="150">
        <v>0</v>
      </c>
      <c r="I12" s="150">
        <v>0</v>
      </c>
      <c r="J12" s="150">
        <v>0</v>
      </c>
      <c r="K12" s="150">
        <v>520</v>
      </c>
      <c r="L12" s="150">
        <v>0</v>
      </c>
      <c r="M12" s="150">
        <v>33955.33</v>
      </c>
      <c r="N12" s="150">
        <v>0</v>
      </c>
      <c r="O12" s="150">
        <v>0</v>
      </c>
      <c r="P12" s="318">
        <f aca="true" t="shared" si="0" ref="P12:P20">SUM(B12:O12)</f>
        <v>579398.4400000001</v>
      </c>
    </row>
    <row r="13" spans="1:16" ht="12.75">
      <c r="A13" s="235" t="s">
        <v>111</v>
      </c>
      <c r="B13" s="87"/>
      <c r="C13" s="284"/>
      <c r="D13" s="87"/>
      <c r="E13" s="87"/>
      <c r="F13" s="87"/>
      <c r="G13" s="366"/>
      <c r="H13" s="87"/>
      <c r="I13" s="87"/>
      <c r="J13" s="87"/>
      <c r="K13" s="87"/>
      <c r="L13" s="87"/>
      <c r="M13" s="87"/>
      <c r="N13" s="87"/>
      <c r="O13" s="87"/>
      <c r="P13" s="86">
        <f t="shared" si="0"/>
        <v>0</v>
      </c>
    </row>
    <row r="14" spans="1:16" ht="12.75">
      <c r="A14" s="236" t="s">
        <v>115</v>
      </c>
      <c r="B14" s="86"/>
      <c r="C14" s="87"/>
      <c r="D14" s="87"/>
      <c r="E14" s="87"/>
      <c r="F14" s="87"/>
      <c r="G14" s="367"/>
      <c r="H14" s="240"/>
      <c r="I14" s="87"/>
      <c r="J14" s="87"/>
      <c r="K14" s="87"/>
      <c r="L14" s="87"/>
      <c r="M14" s="87"/>
      <c r="N14" s="87"/>
      <c r="O14" s="87"/>
      <c r="P14" s="86">
        <f t="shared" si="0"/>
        <v>0</v>
      </c>
    </row>
    <row r="15" spans="1:16" ht="12.75">
      <c r="A15" s="236" t="s">
        <v>177</v>
      </c>
      <c r="B15" s="240"/>
      <c r="C15" s="284"/>
      <c r="D15" s="284"/>
      <c r="E15" s="284"/>
      <c r="F15" s="87"/>
      <c r="G15" s="284"/>
      <c r="H15" s="284"/>
      <c r="I15" s="284"/>
      <c r="J15" s="284"/>
      <c r="K15" s="284"/>
      <c r="L15" s="284"/>
      <c r="M15" s="284"/>
      <c r="N15" s="284"/>
      <c r="O15" s="284"/>
      <c r="P15" s="240">
        <f t="shared" si="0"/>
        <v>0</v>
      </c>
    </row>
    <row r="16" spans="1:16" ht="12.75">
      <c r="A16" s="236" t="s">
        <v>109</v>
      </c>
      <c r="B16" s="240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40">
        <f t="shared" si="0"/>
        <v>0</v>
      </c>
    </row>
    <row r="17" spans="1:16" ht="12.75">
      <c r="A17" s="236" t="s">
        <v>112</v>
      </c>
      <c r="B17" s="240"/>
      <c r="C17" s="284"/>
      <c r="D17" s="284"/>
      <c r="E17" s="284"/>
      <c r="F17" s="87"/>
      <c r="G17" s="284"/>
      <c r="H17" s="284"/>
      <c r="I17" s="284"/>
      <c r="J17" s="284"/>
      <c r="K17" s="284"/>
      <c r="L17" s="284"/>
      <c r="M17" s="284"/>
      <c r="N17" s="284"/>
      <c r="O17" s="284"/>
      <c r="P17" s="240">
        <f t="shared" si="0"/>
        <v>0</v>
      </c>
    </row>
    <row r="18" spans="1:16" ht="12.75">
      <c r="A18" s="236" t="s">
        <v>143</v>
      </c>
      <c r="B18" s="240"/>
      <c r="C18" s="284"/>
      <c r="D18" s="284"/>
      <c r="E18" s="284"/>
      <c r="F18" s="284"/>
      <c r="G18" s="284"/>
      <c r="H18" s="284"/>
      <c r="I18" s="284"/>
      <c r="J18" s="284"/>
      <c r="K18" s="284"/>
      <c r="L18" s="87"/>
      <c r="M18" s="87"/>
      <c r="N18" s="284"/>
      <c r="O18" s="284"/>
      <c r="P18" s="240">
        <f t="shared" si="0"/>
        <v>0</v>
      </c>
    </row>
    <row r="19" spans="1:16" ht="12.75">
      <c r="A19" s="236" t="s">
        <v>140</v>
      </c>
      <c r="B19" s="240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87"/>
      <c r="N19" s="284"/>
      <c r="O19" s="284"/>
      <c r="P19" s="240">
        <f t="shared" si="0"/>
        <v>0</v>
      </c>
    </row>
    <row r="20" spans="1:16" ht="13.5" thickBot="1">
      <c r="A20" s="408" t="s">
        <v>123</v>
      </c>
      <c r="B20" s="115"/>
      <c r="C20" s="116"/>
      <c r="D20" s="116"/>
      <c r="E20" s="116"/>
      <c r="F20" s="116"/>
      <c r="G20" s="409"/>
      <c r="H20" s="116"/>
      <c r="I20" s="116"/>
      <c r="J20" s="116"/>
      <c r="K20" s="116"/>
      <c r="L20" s="116"/>
      <c r="M20" s="116"/>
      <c r="N20" s="116"/>
      <c r="O20" s="116"/>
      <c r="P20" s="23">
        <f t="shared" si="0"/>
        <v>0</v>
      </c>
    </row>
    <row r="21" spans="1:16" ht="12.75">
      <c r="A21" s="133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1:16" ht="13.5" thickBot="1">
      <c r="A22" s="137" t="s">
        <v>81</v>
      </c>
      <c r="B22" s="138">
        <f aca="true" t="shared" si="1" ref="B22:P22">SUM(B13:B21)</f>
        <v>0</v>
      </c>
      <c r="C22" s="139">
        <f t="shared" si="1"/>
        <v>0</v>
      </c>
      <c r="D22" s="139">
        <f t="shared" si="1"/>
        <v>0</v>
      </c>
      <c r="E22" s="139">
        <f t="shared" si="1"/>
        <v>0</v>
      </c>
      <c r="F22" s="139">
        <f t="shared" si="1"/>
        <v>0</v>
      </c>
      <c r="G22" s="139">
        <f t="shared" si="1"/>
        <v>0</v>
      </c>
      <c r="H22" s="139">
        <f t="shared" si="1"/>
        <v>0</v>
      </c>
      <c r="I22" s="139">
        <f t="shared" si="1"/>
        <v>0</v>
      </c>
      <c r="J22" s="139">
        <f t="shared" si="1"/>
        <v>0</v>
      </c>
      <c r="K22" s="139">
        <f t="shared" si="1"/>
        <v>0</v>
      </c>
      <c r="L22" s="139">
        <f t="shared" si="1"/>
        <v>0</v>
      </c>
      <c r="M22" s="139">
        <f t="shared" si="1"/>
        <v>0</v>
      </c>
      <c r="N22" s="139">
        <f t="shared" si="1"/>
        <v>0</v>
      </c>
      <c r="O22" s="139">
        <f t="shared" si="1"/>
        <v>0</v>
      </c>
      <c r="P22" s="140">
        <f t="shared" si="1"/>
        <v>0</v>
      </c>
    </row>
    <row r="23" spans="1:16" ht="12.75">
      <c r="A23" s="141" t="s">
        <v>44</v>
      </c>
      <c r="B23" s="146">
        <f aca="true" t="shared" si="2" ref="B23:P23">B12+B22</f>
        <v>395932.52</v>
      </c>
      <c r="C23" s="147">
        <f t="shared" si="2"/>
        <v>85454.49</v>
      </c>
      <c r="D23" s="147">
        <f t="shared" si="2"/>
        <v>151.2</v>
      </c>
      <c r="E23" s="147">
        <f t="shared" si="2"/>
        <v>383.55</v>
      </c>
      <c r="F23" s="147">
        <f t="shared" si="2"/>
        <v>57987.3</v>
      </c>
      <c r="G23" s="147">
        <f t="shared" si="2"/>
        <v>5014.05</v>
      </c>
      <c r="H23" s="147">
        <f t="shared" si="2"/>
        <v>0</v>
      </c>
      <c r="I23" s="147">
        <f t="shared" si="2"/>
        <v>0</v>
      </c>
      <c r="J23" s="147">
        <f t="shared" si="2"/>
        <v>0</v>
      </c>
      <c r="K23" s="147">
        <f t="shared" si="2"/>
        <v>520</v>
      </c>
      <c r="L23" s="147">
        <f t="shared" si="2"/>
        <v>0</v>
      </c>
      <c r="M23" s="147">
        <f t="shared" si="2"/>
        <v>33955.33</v>
      </c>
      <c r="N23" s="147">
        <f t="shared" si="2"/>
        <v>0</v>
      </c>
      <c r="O23" s="147">
        <f t="shared" si="2"/>
        <v>0</v>
      </c>
      <c r="P23" s="148">
        <f t="shared" si="2"/>
        <v>579398.4400000001</v>
      </c>
    </row>
    <row r="24" spans="1:16" ht="13.5" thickBot="1">
      <c r="A24" s="142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11">
    <mergeCell ref="F6:M6"/>
    <mergeCell ref="A1:D1"/>
    <mergeCell ref="A9:A10"/>
    <mergeCell ref="B9:O9"/>
    <mergeCell ref="P9:P10"/>
    <mergeCell ref="O1:P1"/>
    <mergeCell ref="A2:D2"/>
    <mergeCell ref="O3:P3"/>
    <mergeCell ref="A7:D7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7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8.625" style="0" customWidth="1"/>
    <col min="6" max="6" width="11.37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93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224268.25</v>
      </c>
      <c r="C12" s="214">
        <v>50974.9</v>
      </c>
      <c r="D12" s="214">
        <v>0</v>
      </c>
      <c r="E12" s="214">
        <v>0</v>
      </c>
      <c r="F12" s="214">
        <v>3614.21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850</v>
      </c>
      <c r="P12" s="214"/>
      <c r="Q12" s="215">
        <f aca="true" t="shared" si="0" ref="Q12:Q22">SUM(B12:P12)</f>
        <v>279707.36000000004</v>
      </c>
    </row>
    <row r="13" spans="1:17" ht="14.25">
      <c r="A13" s="62" t="s">
        <v>111</v>
      </c>
      <c r="B13" s="78">
        <v>26071.87</v>
      </c>
      <c r="C13" s="79">
        <v>6067.91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93"/>
      <c r="O13" s="93"/>
      <c r="P13" s="93"/>
      <c r="Q13" s="86">
        <f>SUM(B13:P13)</f>
        <v>32139.78</v>
      </c>
    </row>
    <row r="14" spans="1:17" ht="14.25">
      <c r="A14" s="62" t="s">
        <v>112</v>
      </c>
      <c r="B14" s="78"/>
      <c r="C14" s="79"/>
      <c r="D14" s="79"/>
      <c r="E14" s="78"/>
      <c r="F14" s="78"/>
      <c r="G14" s="78"/>
      <c r="H14" s="78"/>
      <c r="I14" s="78"/>
      <c r="J14" s="78"/>
      <c r="K14" s="78"/>
      <c r="L14" s="78"/>
      <c r="M14" s="79"/>
      <c r="N14" s="78"/>
      <c r="O14" s="78"/>
      <c r="P14" s="78"/>
      <c r="Q14" s="86">
        <f t="shared" si="0"/>
        <v>0</v>
      </c>
    </row>
    <row r="15" spans="1:17" ht="14.25">
      <c r="A15" s="62" t="s">
        <v>115</v>
      </c>
      <c r="B15" s="78"/>
      <c r="C15" s="79"/>
      <c r="D15" s="79"/>
      <c r="E15" s="78"/>
      <c r="F15" s="78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6">
        <f t="shared" si="0"/>
        <v>0</v>
      </c>
    </row>
    <row r="16" spans="1:17" ht="14.25">
      <c r="A16" s="62" t="s">
        <v>117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6">
        <f t="shared" si="0"/>
        <v>0</v>
      </c>
    </row>
    <row r="17" spans="1:17" ht="14.25">
      <c r="A17" s="62" t="s">
        <v>109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6">
        <f t="shared" si="0"/>
        <v>0</v>
      </c>
    </row>
    <row r="18" spans="1:17" ht="14.25">
      <c r="A18" s="62" t="s">
        <v>174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ht="12.75">
      <c r="A19" s="316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6">
        <f t="shared" si="0"/>
        <v>0</v>
      </c>
    </row>
    <row r="20" spans="1:17" ht="12.75">
      <c r="A20" s="315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ht="12.75">
      <c r="A21" s="315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ht="13.5" thickBot="1">
      <c r="A22" s="317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86">
        <f t="shared" si="0"/>
        <v>0</v>
      </c>
    </row>
    <row r="23" spans="1:17" ht="15" thickBot="1">
      <c r="A23" s="198" t="s">
        <v>81</v>
      </c>
      <c r="B23" s="199">
        <f aca="true" t="shared" si="1" ref="B23:N23">SUM(B13:B22)</f>
        <v>26071.87</v>
      </c>
      <c r="C23" s="199">
        <f t="shared" si="1"/>
        <v>6067.91</v>
      </c>
      <c r="D23" s="199">
        <f t="shared" si="1"/>
        <v>0</v>
      </c>
      <c r="E23" s="199">
        <f t="shared" si="1"/>
        <v>0</v>
      </c>
      <c r="F23" s="199">
        <f t="shared" si="1"/>
        <v>0</v>
      </c>
      <c r="G23" s="199">
        <f t="shared" si="1"/>
        <v>0</v>
      </c>
      <c r="H23" s="199">
        <f t="shared" si="1"/>
        <v>0</v>
      </c>
      <c r="I23" s="199">
        <f t="shared" si="1"/>
        <v>0</v>
      </c>
      <c r="J23" s="199">
        <f t="shared" si="1"/>
        <v>0</v>
      </c>
      <c r="K23" s="199">
        <f t="shared" si="1"/>
        <v>0</v>
      </c>
      <c r="L23" s="199">
        <f t="shared" si="1"/>
        <v>0</v>
      </c>
      <c r="M23" s="199">
        <f t="shared" si="1"/>
        <v>0</v>
      </c>
      <c r="N23" s="199">
        <f t="shared" si="1"/>
        <v>0</v>
      </c>
      <c r="O23" s="199">
        <f>SUM(O15:O22)</f>
        <v>0</v>
      </c>
      <c r="P23" s="199">
        <f>SUM(P15:P22)</f>
        <v>0</v>
      </c>
      <c r="Q23" s="199">
        <f>SUM(Q13:Q22)</f>
        <v>32139.78</v>
      </c>
    </row>
    <row r="24" spans="1:17" ht="15">
      <c r="A24" s="247" t="s">
        <v>11</v>
      </c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</row>
    <row r="25" spans="1:17" ht="15.75" thickBot="1">
      <c r="A25" s="251"/>
      <c r="B25" s="252">
        <f aca="true" t="shared" si="2" ref="B25:M25">B12+B23</f>
        <v>250340.12</v>
      </c>
      <c r="C25" s="253">
        <f t="shared" si="2"/>
        <v>57042.81</v>
      </c>
      <c r="D25" s="253">
        <f t="shared" si="2"/>
        <v>0</v>
      </c>
      <c r="E25" s="253">
        <f t="shared" si="2"/>
        <v>0</v>
      </c>
      <c r="F25" s="253">
        <f t="shared" si="2"/>
        <v>3614.21</v>
      </c>
      <c r="G25" s="253">
        <f t="shared" si="2"/>
        <v>0</v>
      </c>
      <c r="H25" s="253">
        <f t="shared" si="2"/>
        <v>0</v>
      </c>
      <c r="I25" s="253">
        <f t="shared" si="2"/>
        <v>0</v>
      </c>
      <c r="J25" s="253">
        <f t="shared" si="2"/>
        <v>0</v>
      </c>
      <c r="K25" s="253">
        <f t="shared" si="2"/>
        <v>0</v>
      </c>
      <c r="L25" s="253">
        <f t="shared" si="2"/>
        <v>0</v>
      </c>
      <c r="M25" s="253">
        <f t="shared" si="2"/>
        <v>0</v>
      </c>
      <c r="N25" s="253"/>
      <c r="O25" s="253">
        <f>O12+O23</f>
        <v>850</v>
      </c>
      <c r="P25" s="253"/>
      <c r="Q25" s="254">
        <f>Q12+Q23</f>
        <v>311847.14</v>
      </c>
    </row>
    <row r="26" spans="1:17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>
      <c r="A27" s="456" t="s">
        <v>0</v>
      </c>
      <c r="B27" s="456"/>
      <c r="C27" s="456"/>
      <c r="D27" s="456"/>
      <c r="E27" s="1"/>
      <c r="F27" s="1"/>
      <c r="G27" s="1"/>
      <c r="H27" s="2"/>
      <c r="I27" s="2"/>
      <c r="J27" s="1"/>
      <c r="K27" s="1"/>
      <c r="L27" s="3"/>
      <c r="M27" s="3"/>
      <c r="N27" s="1"/>
      <c r="O27" s="479"/>
      <c r="P27" s="479"/>
      <c r="Q27" s="479"/>
    </row>
    <row r="35" ht="12.75" customHeight="1"/>
    <row r="36" ht="12.75" customHeight="1"/>
    <row r="78" ht="12.75" customHeight="1"/>
    <row r="79" ht="12.75" customHeight="1"/>
    <row r="121" ht="12.75" customHeight="1"/>
    <row r="122" ht="12.75" customHeight="1"/>
    <row r="164" ht="12.75" customHeight="1"/>
    <row r="165" ht="12.75" customHeight="1"/>
    <row r="207" ht="12.75" customHeight="1"/>
    <row r="208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27:D27"/>
    <mergeCell ref="O27:Q27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7"/>
  <sheetViews>
    <sheetView zoomScalePageLayoutView="0" workbookViewId="0" topLeftCell="A1">
      <selection activeCell="F6" sqref="F6:M6"/>
    </sheetView>
  </sheetViews>
  <sheetFormatPr defaultColWidth="9.00390625" defaultRowHeight="12.75"/>
  <cols>
    <col min="1" max="1" width="12.25390625" style="0" customWidth="1"/>
    <col min="2" max="2" width="12.00390625" style="0" customWidth="1"/>
    <col min="3" max="3" width="12.625" style="0" customWidth="1"/>
    <col min="5" max="5" width="8.625" style="0" customWidth="1"/>
    <col min="6" max="6" width="11.2539062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92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160741.91</v>
      </c>
      <c r="C12" s="214">
        <v>36592.03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0</v>
      </c>
      <c r="P12" s="214"/>
      <c r="Q12" s="215">
        <f>SUM(B12:P12)</f>
        <v>197333.94</v>
      </c>
    </row>
    <row r="13" spans="1:17" ht="14.25">
      <c r="A13" s="62" t="s">
        <v>111</v>
      </c>
      <c r="B13" s="79"/>
      <c r="C13" s="79"/>
      <c r="D13" s="61"/>
      <c r="E13" s="61"/>
      <c r="F13" s="359"/>
      <c r="G13" s="359"/>
      <c r="H13" s="359"/>
      <c r="I13" s="359"/>
      <c r="J13" s="359"/>
      <c r="K13" s="359"/>
      <c r="L13" s="359"/>
      <c r="M13" s="359"/>
      <c r="N13" s="63"/>
      <c r="O13" s="63"/>
      <c r="P13" s="93"/>
      <c r="Q13" s="86">
        <f>SUM(B13:P13)</f>
        <v>0</v>
      </c>
    </row>
    <row r="14" spans="1:17" ht="14.25">
      <c r="A14" s="62" t="s">
        <v>112</v>
      </c>
      <c r="B14" s="359"/>
      <c r="C14" s="61"/>
      <c r="D14" s="61"/>
      <c r="E14" s="359"/>
      <c r="F14" s="359"/>
      <c r="G14" s="359"/>
      <c r="H14" s="359"/>
      <c r="I14" s="359"/>
      <c r="J14" s="359"/>
      <c r="K14" s="359"/>
      <c r="L14" s="359"/>
      <c r="M14" s="61"/>
      <c r="N14" s="359"/>
      <c r="O14" s="359"/>
      <c r="P14" s="78"/>
      <c r="Q14" s="86">
        <f aca="true" t="shared" si="0" ref="Q14:Q21">SUM(B14:P14)</f>
        <v>0</v>
      </c>
    </row>
    <row r="15" spans="1:17" ht="14.25">
      <c r="A15" s="62" t="s">
        <v>115</v>
      </c>
      <c r="B15" s="359"/>
      <c r="C15" s="61"/>
      <c r="D15" s="61"/>
      <c r="E15" s="359"/>
      <c r="F15" s="359"/>
      <c r="G15" s="61"/>
      <c r="H15" s="61"/>
      <c r="I15" s="61"/>
      <c r="J15" s="61"/>
      <c r="K15" s="61"/>
      <c r="L15" s="61"/>
      <c r="M15" s="61"/>
      <c r="N15" s="61"/>
      <c r="O15" s="61"/>
      <c r="P15" s="79"/>
      <c r="Q15" s="86">
        <f t="shared" si="0"/>
        <v>0</v>
      </c>
    </row>
    <row r="16" spans="1:17" ht="14.25">
      <c r="A16" s="62" t="s">
        <v>117</v>
      </c>
      <c r="B16" s="359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79"/>
      <c r="Q16" s="86">
        <f t="shared" si="0"/>
        <v>0</v>
      </c>
    </row>
    <row r="17" spans="1:17" ht="14.25">
      <c r="A17" s="62" t="s">
        <v>109</v>
      </c>
      <c r="B17" s="359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79"/>
      <c r="Q17" s="86">
        <f t="shared" si="0"/>
        <v>0</v>
      </c>
    </row>
    <row r="18" spans="1:17" ht="14.25">
      <c r="A18" s="361" t="s">
        <v>174</v>
      </c>
      <c r="B18" s="359"/>
      <c r="C18" s="61"/>
      <c r="D18" s="61"/>
      <c r="E18" s="61"/>
      <c r="F18" s="359"/>
      <c r="G18" s="61"/>
      <c r="H18" s="61"/>
      <c r="I18" s="61"/>
      <c r="J18" s="61"/>
      <c r="K18" s="61"/>
      <c r="L18" s="61"/>
      <c r="M18" s="61"/>
      <c r="N18" s="61"/>
      <c r="O18" s="61"/>
      <c r="P18" s="79"/>
      <c r="Q18" s="86">
        <f t="shared" si="0"/>
        <v>0</v>
      </c>
    </row>
    <row r="19" spans="1:17" ht="14.25">
      <c r="A19" s="361"/>
      <c r="B19" s="359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79"/>
      <c r="Q19" s="86">
        <f t="shared" si="0"/>
        <v>0</v>
      </c>
    </row>
    <row r="20" spans="1:17" ht="12.75">
      <c r="A20" s="315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ht="12.75">
      <c r="A21" s="316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ht="13.5" thickBot="1">
      <c r="A22" s="317"/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86">
        <f>SUM(B22:P22)</f>
        <v>0</v>
      </c>
    </row>
    <row r="23" spans="1:17" ht="15" thickBot="1">
      <c r="A23" s="198" t="s">
        <v>81</v>
      </c>
      <c r="B23" s="199">
        <f>SUM(B13:B22)</f>
        <v>0</v>
      </c>
      <c r="C23" s="199">
        <f>SUM(C13:C22)</f>
        <v>0</v>
      </c>
      <c r="D23" s="199">
        <f aca="true" t="shared" si="1" ref="D23:N23">SUM(D13:D22)</f>
        <v>0</v>
      </c>
      <c r="E23" s="199">
        <f t="shared" si="1"/>
        <v>0</v>
      </c>
      <c r="F23" s="199">
        <f t="shared" si="1"/>
        <v>0</v>
      </c>
      <c r="G23" s="199">
        <f t="shared" si="1"/>
        <v>0</v>
      </c>
      <c r="H23" s="199">
        <f t="shared" si="1"/>
        <v>0</v>
      </c>
      <c r="I23" s="199">
        <f t="shared" si="1"/>
        <v>0</v>
      </c>
      <c r="J23" s="199">
        <f t="shared" si="1"/>
        <v>0</v>
      </c>
      <c r="K23" s="199">
        <f t="shared" si="1"/>
        <v>0</v>
      </c>
      <c r="L23" s="199">
        <f t="shared" si="1"/>
        <v>0</v>
      </c>
      <c r="M23" s="199">
        <f t="shared" si="1"/>
        <v>0</v>
      </c>
      <c r="N23" s="199">
        <f t="shared" si="1"/>
        <v>0</v>
      </c>
      <c r="O23" s="199">
        <f>SUM(O15:O22)</f>
        <v>0</v>
      </c>
      <c r="P23" s="199">
        <f>SUM(P15:P22)</f>
        <v>0</v>
      </c>
      <c r="Q23" s="199">
        <f>SUM(Q13:Q22)</f>
        <v>0</v>
      </c>
    </row>
    <row r="24" spans="1:17" ht="15">
      <c r="A24" s="247" t="s">
        <v>11</v>
      </c>
      <c r="B24" s="248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50"/>
    </row>
    <row r="25" spans="1:17" ht="15.75" thickBot="1">
      <c r="A25" s="251"/>
      <c r="B25" s="252">
        <f aca="true" t="shared" si="2" ref="B25:M25">B12+B23</f>
        <v>160741.91</v>
      </c>
      <c r="C25" s="253">
        <f t="shared" si="2"/>
        <v>36592.03</v>
      </c>
      <c r="D25" s="253">
        <f t="shared" si="2"/>
        <v>0</v>
      </c>
      <c r="E25" s="253">
        <f t="shared" si="2"/>
        <v>0</v>
      </c>
      <c r="F25" s="253">
        <f t="shared" si="2"/>
        <v>0</v>
      </c>
      <c r="G25" s="253">
        <f t="shared" si="2"/>
        <v>0</v>
      </c>
      <c r="H25" s="253">
        <f t="shared" si="2"/>
        <v>0</v>
      </c>
      <c r="I25" s="253">
        <f t="shared" si="2"/>
        <v>0</v>
      </c>
      <c r="J25" s="253">
        <f t="shared" si="2"/>
        <v>0</v>
      </c>
      <c r="K25" s="253">
        <f t="shared" si="2"/>
        <v>0</v>
      </c>
      <c r="L25" s="253">
        <f t="shared" si="2"/>
        <v>0</v>
      </c>
      <c r="M25" s="253">
        <f t="shared" si="2"/>
        <v>0</v>
      </c>
      <c r="N25" s="253"/>
      <c r="O25" s="253">
        <f>O12+O23</f>
        <v>0</v>
      </c>
      <c r="P25" s="253"/>
      <c r="Q25" s="254">
        <f>Q12+Q23</f>
        <v>197333.94</v>
      </c>
    </row>
    <row r="26" spans="1:17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>
      <c r="A27" s="456" t="s">
        <v>0</v>
      </c>
      <c r="B27" s="456"/>
      <c r="C27" s="456"/>
      <c r="D27" s="456"/>
      <c r="E27" s="1"/>
      <c r="F27" s="1"/>
      <c r="G27" s="1"/>
      <c r="H27" s="2"/>
      <c r="I27" s="2"/>
      <c r="J27" s="1"/>
      <c r="K27" s="1"/>
      <c r="L27" s="3"/>
      <c r="M27" s="3"/>
      <c r="N27" s="1"/>
      <c r="O27" s="479"/>
      <c r="P27" s="479"/>
      <c r="Q27" s="479"/>
    </row>
    <row r="35" ht="12.75" customHeight="1"/>
    <row r="36" ht="12.75" customHeight="1"/>
    <row r="78" ht="12.75" customHeight="1"/>
    <row r="79" ht="12.75" customHeight="1"/>
    <row r="121" ht="12.75" customHeight="1"/>
    <row r="122" ht="12.75" customHeight="1"/>
    <row r="164" ht="12.75" customHeight="1"/>
    <row r="165" ht="12.75" customHeight="1"/>
    <row r="207" ht="12.75" customHeight="1"/>
    <row r="208" ht="12.75" customHeight="1"/>
  </sheetData>
  <sheetProtection/>
  <mergeCells count="13">
    <mergeCell ref="A27:D27"/>
    <mergeCell ref="O27:Q27"/>
    <mergeCell ref="A9:A10"/>
    <mergeCell ref="B9:P9"/>
    <mergeCell ref="Q9:Q10"/>
    <mergeCell ref="F6:M6"/>
    <mergeCell ref="A7:D7"/>
    <mergeCell ref="A1:D1"/>
    <mergeCell ref="O1:Q1"/>
    <mergeCell ref="A2:D2"/>
    <mergeCell ref="O3:Q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52"/>
  <sheetViews>
    <sheetView view="pageLayout" zoomScaleNormal="112" workbookViewId="0" topLeftCell="A4">
      <selection activeCell="B35" sqref="B35:C35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1.75390625" style="0" customWidth="1"/>
    <col min="11" max="11" width="9.625" style="0" customWidth="1"/>
    <col min="12" max="12" width="17.00390625" style="0" customWidth="1"/>
    <col min="13" max="13" width="15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457" t="s">
        <v>1</v>
      </c>
      <c r="B2" s="457"/>
      <c r="C2" s="457"/>
      <c r="D2" s="457"/>
      <c r="E2" s="71"/>
      <c r="F2" s="71"/>
      <c r="G2" s="71"/>
      <c r="H2" s="6"/>
      <c r="I2" s="3"/>
      <c r="J2" s="3"/>
      <c r="K2" s="71"/>
      <c r="L2" s="71"/>
      <c r="M2" s="11"/>
    </row>
    <row r="3" spans="1:13" ht="12.75">
      <c r="A3" s="6"/>
      <c r="B3" s="71"/>
      <c r="C3" s="71"/>
      <c r="D3" s="71"/>
      <c r="E3" s="71"/>
      <c r="F3" s="71"/>
      <c r="G3" s="71"/>
      <c r="H3" s="6"/>
      <c r="I3" s="3"/>
      <c r="J3" s="3"/>
      <c r="K3" s="11"/>
      <c r="L3" s="11"/>
      <c r="M3" s="351"/>
    </row>
    <row r="4" spans="1:13" ht="12.75">
      <c r="A4" s="7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3.5" thickBot="1">
      <c r="A5" s="11" t="s">
        <v>3</v>
      </c>
      <c r="B5" s="465" t="s">
        <v>4</v>
      </c>
      <c r="C5" s="466"/>
      <c r="D5" s="73"/>
      <c r="E5" s="73"/>
      <c r="F5" s="467" t="s">
        <v>5</v>
      </c>
      <c r="G5" s="467"/>
      <c r="H5" s="467"/>
      <c r="I5" s="467"/>
      <c r="J5" s="467"/>
      <c r="K5" s="13"/>
      <c r="L5" s="13"/>
      <c r="M5" s="3"/>
    </row>
    <row r="6" spans="1:13" ht="16.5" thickBot="1">
      <c r="A6" s="71"/>
      <c r="B6" s="74"/>
      <c r="C6" s="73"/>
      <c r="D6" s="73"/>
      <c r="E6" s="73"/>
      <c r="F6" s="460">
        <v>43435</v>
      </c>
      <c r="G6" s="461"/>
      <c r="H6" s="461"/>
      <c r="I6" s="461"/>
      <c r="J6" s="461"/>
      <c r="K6" s="461"/>
      <c r="L6" s="461"/>
      <c r="M6" s="462"/>
    </row>
    <row r="7" spans="1:13" ht="13.5" thickBot="1">
      <c r="A7" s="468" t="s">
        <v>14</v>
      </c>
      <c r="B7" s="469"/>
      <c r="C7" s="469"/>
      <c r="D7" s="470"/>
      <c r="E7" s="72"/>
      <c r="F7" s="72"/>
      <c r="G7" s="72"/>
      <c r="H7" s="74"/>
      <c r="I7" s="74"/>
      <c r="J7" s="74"/>
      <c r="K7" s="13"/>
      <c r="L7" s="13"/>
      <c r="M7" s="75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76"/>
      <c r="I8" s="76"/>
      <c r="J8" s="76"/>
      <c r="K8" s="13"/>
      <c r="L8" s="13"/>
      <c r="M8" s="75"/>
    </row>
    <row r="9" spans="1:14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3"/>
      <c r="N9" s="38"/>
    </row>
    <row r="10" spans="1:13" ht="13.5" thickBo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2272</v>
      </c>
      <c r="J10" s="20">
        <v>2273</v>
      </c>
      <c r="K10" s="20">
        <v>2250</v>
      </c>
      <c r="L10" s="20">
        <v>2275</v>
      </c>
      <c r="M10" s="464"/>
    </row>
    <row r="11" spans="1:13" ht="13.5" thickBot="1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10</v>
      </c>
      <c r="J11" s="105">
        <v>11</v>
      </c>
      <c r="K11" s="105">
        <v>12</v>
      </c>
      <c r="L11" s="105">
        <v>13</v>
      </c>
      <c r="M11" s="106">
        <v>15</v>
      </c>
    </row>
    <row r="12" spans="1:13" ht="30.75" customHeight="1" thickBot="1">
      <c r="A12" s="213" t="s">
        <v>71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310">
        <f>B12+C12+D12+E12+F12+G12+H12+I12+J12+K12+L12</f>
        <v>0</v>
      </c>
    </row>
    <row r="13" spans="1:13" ht="12.75">
      <c r="A13" s="236" t="s">
        <v>52</v>
      </c>
      <c r="B13" s="446">
        <f>'КОШ1 (суб)'!B26</f>
        <v>4942718.2</v>
      </c>
      <c r="C13" s="446">
        <f>'КОШ1 (суб)'!C26</f>
        <v>1044523.3200000001</v>
      </c>
      <c r="D13" s="78">
        <f>'КОШ1 (суб)'!D26</f>
        <v>0</v>
      </c>
      <c r="E13" s="78">
        <f>'КОШ1 (суб)'!E26</f>
        <v>0</v>
      </c>
      <c r="F13" s="78">
        <f>'КОШ1 (суб)'!F26</f>
        <v>0</v>
      </c>
      <c r="G13" s="78">
        <f>'КОШ1 (суб)'!G26</f>
        <v>5111.11</v>
      </c>
      <c r="H13" s="78">
        <f>'КОШ1 (суб)'!H26</f>
        <v>0</v>
      </c>
      <c r="I13" s="78">
        <f>'КОШ1 (суб)'!J26</f>
        <v>0</v>
      </c>
      <c r="J13" s="78">
        <f>'КОШ1 (суб)'!K26</f>
        <v>0</v>
      </c>
      <c r="K13" s="78">
        <f>'КОШ1 (суб)'!K24</f>
        <v>0</v>
      </c>
      <c r="L13" s="78">
        <f>'КОШ1 (суб)'!L26</f>
        <v>0</v>
      </c>
      <c r="M13" s="220">
        <f>'КОШ1 (суб)'!M26</f>
        <v>5992352.63</v>
      </c>
    </row>
    <row r="14" spans="1:13" ht="12.75">
      <c r="A14" s="237" t="s">
        <v>53</v>
      </c>
      <c r="B14" s="446">
        <f>'КОШ2 (суб)'!B18</f>
        <v>3802829.74</v>
      </c>
      <c r="C14" s="446">
        <f>'КОШ2 (суб)'!C18</f>
        <v>831163.27</v>
      </c>
      <c r="D14" s="78">
        <f>'КОШ2 (суб)'!D16</f>
        <v>0</v>
      </c>
      <c r="E14" s="78">
        <f>'КОШ2 (суб)'!E16</f>
        <v>0</v>
      </c>
      <c r="F14" s="78">
        <f>'КОШ2 (суб)'!F16</f>
        <v>0</v>
      </c>
      <c r="G14" s="78">
        <f>'КОШ2 (суб)'!G18</f>
        <v>5111.13</v>
      </c>
      <c r="H14" s="78">
        <f>'КОШ2 (суб)'!H16</f>
        <v>0</v>
      </c>
      <c r="I14" s="78">
        <f>'КОШ2 (суб)'!I16</f>
        <v>0</v>
      </c>
      <c r="J14" s="78">
        <f>'КОШ2 (суб)'!J16</f>
        <v>0</v>
      </c>
      <c r="K14" s="78">
        <f>'КОШ2 (суб)'!K16</f>
        <v>0</v>
      </c>
      <c r="L14" s="78">
        <f>'КОШ2 (суб)'!L16</f>
        <v>0</v>
      </c>
      <c r="M14" s="220">
        <f>'КОШ2 (суб)'!M18</f>
        <v>4639104.140000001</v>
      </c>
    </row>
    <row r="15" spans="1:13" ht="12.75">
      <c r="A15" s="236" t="s">
        <v>54</v>
      </c>
      <c r="B15" s="446">
        <f>'КОШ 3(суб.)'!B18</f>
        <v>5646721.71</v>
      </c>
      <c r="C15" s="446">
        <f>'КОШ 3(суб.)'!C18</f>
        <v>1232639.32</v>
      </c>
      <c r="D15" s="78">
        <f>'КОШ 3(суб.)'!D16</f>
        <v>0</v>
      </c>
      <c r="E15" s="78">
        <f>'КОШ 3(суб.)'!E16</f>
        <v>0</v>
      </c>
      <c r="F15" s="78">
        <f>'КОШ 3(суб.)'!F16</f>
        <v>0</v>
      </c>
      <c r="G15" s="78">
        <f>'КОШ 3(суб.)'!G18</f>
        <v>5111.11</v>
      </c>
      <c r="H15" s="78">
        <f>'КОШ 3(суб.)'!H16</f>
        <v>0</v>
      </c>
      <c r="I15" s="78">
        <f>'КОШ 3(суб.)'!I16</f>
        <v>0</v>
      </c>
      <c r="J15" s="78">
        <f>'КОШ 3(суб.)'!J16</f>
        <v>0</v>
      </c>
      <c r="K15" s="78">
        <f>'КОШ 3(суб.)'!K16</f>
        <v>0</v>
      </c>
      <c r="L15" s="78">
        <f>'КОШ 3(суб.)'!L16</f>
        <v>0</v>
      </c>
      <c r="M15" s="220">
        <f>'КОШ 3(суб.)'!M18</f>
        <v>6884472.140000001</v>
      </c>
    </row>
    <row r="16" spans="1:13" ht="12" customHeight="1">
      <c r="A16" s="237" t="s">
        <v>55</v>
      </c>
      <c r="B16" s="446">
        <f>'КОШ4 (суб)'!B19</f>
        <v>5639453.77</v>
      </c>
      <c r="C16" s="446">
        <f>'КОШ4 (суб)'!C19</f>
        <v>1218368.39</v>
      </c>
      <c r="D16" s="78">
        <f>'КОШ4 (суб)'!D17</f>
        <v>0</v>
      </c>
      <c r="E16" s="78">
        <f>'КОШ4 (суб)'!E17</f>
        <v>0</v>
      </c>
      <c r="F16" s="78">
        <f>'КОШ4 (суб)'!F17</f>
        <v>0</v>
      </c>
      <c r="G16" s="78">
        <f>'КОШ4 (суб)'!G19</f>
        <v>5111.11</v>
      </c>
      <c r="H16" s="78">
        <f>'КОШ4 (суб)'!H17</f>
        <v>0</v>
      </c>
      <c r="I16" s="78">
        <f>'КОШ4 (суб)'!I17</f>
        <v>0</v>
      </c>
      <c r="J16" s="78">
        <f>'КОШ4 (суб)'!J17</f>
        <v>0</v>
      </c>
      <c r="K16" s="78">
        <f>'КОШ4 (суб)'!K17</f>
        <v>0</v>
      </c>
      <c r="L16" s="78">
        <f>'КОШ4 (суб)'!L17</f>
        <v>0</v>
      </c>
      <c r="M16" s="220">
        <f>'КОШ4 (суб)'!M19</f>
        <v>6862933.27</v>
      </c>
    </row>
    <row r="17" spans="1:13" ht="12.75">
      <c r="A17" s="236" t="s">
        <v>56</v>
      </c>
      <c r="B17" s="446">
        <f>'КОШ5 (суб)'!B18</f>
        <v>1857904.75</v>
      </c>
      <c r="C17" s="446">
        <f>'КОШ5 (суб)'!C18</f>
        <v>410017.27999999997</v>
      </c>
      <c r="D17" s="78">
        <f>'КОШ5 (суб)'!D16</f>
        <v>0</v>
      </c>
      <c r="E17" s="78">
        <f>'КОШ5 (суб)'!E16</f>
        <v>0</v>
      </c>
      <c r="F17" s="78">
        <f>'КОШ5 (суб)'!F16</f>
        <v>0</v>
      </c>
      <c r="G17" s="78">
        <f>'КОШ5 (суб)'!G18</f>
        <v>5111.11</v>
      </c>
      <c r="H17" s="78">
        <f>'КОШ5 (суб)'!H16</f>
        <v>0</v>
      </c>
      <c r="I17" s="78">
        <f>'КОШ5 (суб)'!I16</f>
        <v>0</v>
      </c>
      <c r="J17" s="78">
        <f>'КОШ5 (суб)'!J16</f>
        <v>0</v>
      </c>
      <c r="K17" s="78">
        <f>'КОШ5 (суб)'!K16</f>
        <v>0</v>
      </c>
      <c r="L17" s="78">
        <f>'КОШ5 (суб)'!L16</f>
        <v>0</v>
      </c>
      <c r="M17" s="220">
        <f>'КОШ5 (суб)'!M18</f>
        <v>2273033.14</v>
      </c>
    </row>
    <row r="18" spans="1:13" ht="12.75">
      <c r="A18" s="236" t="s">
        <v>57</v>
      </c>
      <c r="B18" s="446">
        <f>'КОШ 6(суб)'!B18</f>
        <v>1198529.23</v>
      </c>
      <c r="C18" s="446">
        <f>'КОШ 6(суб)'!C18</f>
        <v>254162.09000000003</v>
      </c>
      <c r="D18" s="78">
        <f>'КОШ 6(суб)'!D16</f>
        <v>0</v>
      </c>
      <c r="E18" s="78">
        <f>'КОШ 6(суб)'!E16</f>
        <v>0</v>
      </c>
      <c r="F18" s="78">
        <f>'КОШ 6(суб)'!F16</f>
        <v>0</v>
      </c>
      <c r="G18" s="78">
        <f>'КОШ 6(суб)'!G18</f>
        <v>5111.11</v>
      </c>
      <c r="H18" s="78">
        <f>'КОШ 6(суб)'!H16</f>
        <v>0</v>
      </c>
      <c r="I18" s="78">
        <f>'КОШ 6(суб)'!I16</f>
        <v>0</v>
      </c>
      <c r="J18" s="78">
        <f>'КОШ 6(суб)'!J16</f>
        <v>0</v>
      </c>
      <c r="K18" s="78">
        <f>'КОШ 6(суб)'!K16</f>
        <v>0</v>
      </c>
      <c r="L18" s="78">
        <f>'КОШ 6(суб)'!L16</f>
        <v>0</v>
      </c>
      <c r="M18" s="220">
        <f>'КОШ 6(суб)'!M18</f>
        <v>1457802.43</v>
      </c>
    </row>
    <row r="19" spans="1:13" ht="12.75">
      <c r="A19" s="255" t="s">
        <v>60</v>
      </c>
      <c r="B19" s="446">
        <f>'Шев1(суб)'!B18</f>
        <v>4304655.42</v>
      </c>
      <c r="C19" s="446">
        <f>'Шев1(суб)'!C18</f>
        <v>899206.42</v>
      </c>
      <c r="D19" s="78">
        <f>'Шев1(суб)'!D16</f>
        <v>0</v>
      </c>
      <c r="E19" s="78">
        <f>'Шев1(суб)'!E16</f>
        <v>0</v>
      </c>
      <c r="F19" s="78">
        <f>'Шев1(суб)'!F16</f>
        <v>0</v>
      </c>
      <c r="G19" s="78">
        <f>'Шев1(суб)'!G18</f>
        <v>5111.11</v>
      </c>
      <c r="H19" s="78">
        <f>'Шев1(суб)'!H16</f>
        <v>0</v>
      </c>
      <c r="I19" s="78">
        <f>'Шев1(суб)'!I16</f>
        <v>0</v>
      </c>
      <c r="J19" s="78">
        <f>'Шев1(суб)'!J16</f>
        <v>0</v>
      </c>
      <c r="K19" s="78">
        <f>'Шев1(суб)'!K16</f>
        <v>0</v>
      </c>
      <c r="L19" s="78">
        <f>'Шев1(суб)'!L16</f>
        <v>0</v>
      </c>
      <c r="M19" s="220">
        <f>'Шев1(суб)'!M18</f>
        <v>5208972.95</v>
      </c>
    </row>
    <row r="20" spans="1:13" ht="12.75">
      <c r="A20" s="255" t="s">
        <v>61</v>
      </c>
      <c r="B20" s="446">
        <f>'Шевч2(суб)'!B17</f>
        <v>3025727.54</v>
      </c>
      <c r="C20" s="446">
        <f>'Шевч2(суб)'!C17</f>
        <v>711193.73</v>
      </c>
      <c r="D20" s="78">
        <f>'Шевч2(суб)'!D17</f>
        <v>23000</v>
      </c>
      <c r="E20" s="78">
        <f>'Шевч2(суб)'!E15</f>
        <v>0</v>
      </c>
      <c r="F20" s="78">
        <f>'Шевч2(суб)'!F15</f>
        <v>0</v>
      </c>
      <c r="G20" s="78">
        <f>'Шевч2(суб)'!G17</f>
        <v>5111.11</v>
      </c>
      <c r="H20" s="78">
        <f>'Шевч2(суб)'!H15</f>
        <v>0</v>
      </c>
      <c r="I20" s="78">
        <f>'Шевч2(суб)'!I15</f>
        <v>0</v>
      </c>
      <c r="J20" s="78">
        <f>'Шевч2(суб)'!J15</f>
        <v>0</v>
      </c>
      <c r="K20" s="78">
        <f>'Шевч2(суб)'!K15</f>
        <v>0</v>
      </c>
      <c r="L20" s="78">
        <f>'Шевч2(суб)'!L15</f>
        <v>0</v>
      </c>
      <c r="M20" s="220">
        <f>'Шевч2(суб)'!M17</f>
        <v>3765032.38</v>
      </c>
    </row>
    <row r="21" spans="1:13" ht="12.75">
      <c r="A21" s="237" t="s">
        <v>58</v>
      </c>
      <c r="B21" s="446">
        <f>'Дмитр(суб)'!B18</f>
        <v>4153569.2300000004</v>
      </c>
      <c r="C21" s="446">
        <f>'Дмитр(суб)'!C18</f>
        <v>924748.92</v>
      </c>
      <c r="D21" s="78">
        <f>'Дмитр(суб)'!D16</f>
        <v>0</v>
      </c>
      <c r="E21" s="78">
        <f>'Дмитр(суб)'!E16</f>
        <v>0</v>
      </c>
      <c r="F21" s="78">
        <f>'Дмитр(суб)'!F16</f>
        <v>0</v>
      </c>
      <c r="G21" s="78">
        <f>'Дмитр(суб)'!G18</f>
        <v>5111.11</v>
      </c>
      <c r="H21" s="78">
        <f>'Дмитр(суб)'!H16</f>
        <v>0</v>
      </c>
      <c r="I21" s="78">
        <f>'Дмитр(суб)'!I16</f>
        <v>0</v>
      </c>
      <c r="J21" s="78">
        <f>'Дмитр(суб)'!J16</f>
        <v>0</v>
      </c>
      <c r="K21" s="78">
        <f>'Дмитр(суб)'!K16</f>
        <v>0</v>
      </c>
      <c r="L21" s="78">
        <f>'Дмитр(суб)'!L16</f>
        <v>0</v>
      </c>
      <c r="M21" s="220">
        <f>'Дмитр(суб)'!M18</f>
        <v>5083429.260000001</v>
      </c>
    </row>
    <row r="22" spans="1:13" ht="12.75">
      <c r="A22" s="236" t="s">
        <v>76</v>
      </c>
      <c r="B22" s="446">
        <f>'Новос(суб)'!B19</f>
        <v>1778061.1900000002</v>
      </c>
      <c r="C22" s="446">
        <f>'Новос(суб)'!C19</f>
        <v>427620.5</v>
      </c>
      <c r="D22" s="78">
        <f>'Новос(суб)'!D17</f>
        <v>0</v>
      </c>
      <c r="E22" s="78">
        <f>'Новос(суб)'!E17</f>
        <v>0</v>
      </c>
      <c r="F22" s="78">
        <f>'Новос(суб)'!F17</f>
        <v>0</v>
      </c>
      <c r="G22" s="78">
        <f>'Новос(суб)'!G19</f>
        <v>5111.11</v>
      </c>
      <c r="H22" s="78">
        <f>'Новос(суб)'!H17</f>
        <v>0</v>
      </c>
      <c r="I22" s="78">
        <f>'Новос(суб)'!I17</f>
        <v>0</v>
      </c>
      <c r="J22" s="78">
        <f>'Новос(суб)'!J17</f>
        <v>0</v>
      </c>
      <c r="K22" s="78">
        <f>'Новос(суб)'!K17</f>
        <v>0</v>
      </c>
      <c r="L22" s="78">
        <f>'Новос(суб)'!L17</f>
        <v>0</v>
      </c>
      <c r="M22" s="220">
        <f>'Новос(суб)'!M19</f>
        <v>2210792.8000000003</v>
      </c>
    </row>
    <row r="23" spans="1:13" ht="12.75">
      <c r="A23" s="236" t="s">
        <v>59</v>
      </c>
      <c r="B23" s="446">
        <f>'Прим(суб) '!B19</f>
        <v>2367742.06</v>
      </c>
      <c r="C23" s="446">
        <f>'Прим(суб) '!C19</f>
        <v>509071.63</v>
      </c>
      <c r="D23" s="78">
        <f>'Прим(суб) '!D17</f>
        <v>0</v>
      </c>
      <c r="E23" s="78">
        <f>'Прим(суб) '!E17</f>
        <v>0</v>
      </c>
      <c r="F23" s="78">
        <f>'Прим(суб) '!F17</f>
        <v>0</v>
      </c>
      <c r="G23" s="78">
        <f>'Прим(суб) '!G19</f>
        <v>5111.11</v>
      </c>
      <c r="H23" s="78">
        <f>'Прим(суб) '!H17</f>
        <v>0</v>
      </c>
      <c r="I23" s="78">
        <f>'Прим(суб) '!I17</f>
        <v>0</v>
      </c>
      <c r="J23" s="78">
        <f>'Прим(суб) '!J17</f>
        <v>0</v>
      </c>
      <c r="K23" s="78">
        <f>'Прим(суб) '!K17</f>
        <v>0</v>
      </c>
      <c r="L23" s="78">
        <f>'Прим(суб) '!L17</f>
        <v>0</v>
      </c>
      <c r="M23" s="220">
        <f>'Прим(суб) '!M19</f>
        <v>2881924.8</v>
      </c>
    </row>
    <row r="24" spans="1:13" ht="12.75">
      <c r="A24" s="236" t="s">
        <v>25</v>
      </c>
      <c r="B24" s="446">
        <f>'Ст.Тр(суб)'!B17</f>
        <v>2074528.2000000002</v>
      </c>
      <c r="C24" s="446">
        <f>'Ст.Тр(суб)'!C17</f>
        <v>452110.83</v>
      </c>
      <c r="D24" s="78">
        <f>'Ст.Тр(суб)'!D15</f>
        <v>0</v>
      </c>
      <c r="E24" s="78">
        <f>'Ст.Тр(суб)'!E15</f>
        <v>0</v>
      </c>
      <c r="F24" s="78">
        <f>'Ст.Тр(суб)'!F15</f>
        <v>0</v>
      </c>
      <c r="G24" s="78">
        <f>'Ст.Тр(суб)'!G17</f>
        <v>5111.11</v>
      </c>
      <c r="H24" s="78">
        <f>'Ст.Тр(суб)'!H15</f>
        <v>0</v>
      </c>
      <c r="I24" s="78">
        <f>'Ст.Тр(суб)'!I15</f>
        <v>0</v>
      </c>
      <c r="J24" s="78">
        <f>'Ст.Тр(суб)'!J15</f>
        <v>0</v>
      </c>
      <c r="K24" s="78">
        <f>'Ст.Тр(суб)'!K15</f>
        <v>0</v>
      </c>
      <c r="L24" s="78">
        <f>'Ст.Тр(суб)'!L15</f>
        <v>0</v>
      </c>
      <c r="M24" s="220">
        <f>'Ст.Тр(суб)'!M17</f>
        <v>2531750.1399999997</v>
      </c>
    </row>
    <row r="25" spans="1:13" ht="12.75">
      <c r="A25" s="237" t="s">
        <v>24</v>
      </c>
      <c r="B25" s="446">
        <f>'Приоз(суб) '!B18</f>
        <v>1941881.1099999999</v>
      </c>
      <c r="C25" s="446">
        <f>'Приоз(суб) '!C18</f>
        <v>421557.88</v>
      </c>
      <c r="D25" s="78">
        <f>'Приоз(суб) '!D16</f>
        <v>0</v>
      </c>
      <c r="E25" s="78">
        <f>'Приоз(суб) '!E16</f>
        <v>0</v>
      </c>
      <c r="F25" s="78">
        <f>'Приоз(суб) '!F16</f>
        <v>0</v>
      </c>
      <c r="G25" s="78">
        <f>'Приоз(суб) '!G18</f>
        <v>5111.11</v>
      </c>
      <c r="H25" s="78">
        <f>'Приоз(суб) '!H16</f>
        <v>0</v>
      </c>
      <c r="I25" s="78">
        <f>'Приоз(суб) '!I16</f>
        <v>0</v>
      </c>
      <c r="J25" s="78">
        <f>'Приоз(суб) '!J16</f>
        <v>0</v>
      </c>
      <c r="K25" s="78">
        <f>'Приоз(суб) '!K16</f>
        <v>0</v>
      </c>
      <c r="L25" s="78">
        <f>'Приоз(суб) '!L16</f>
        <v>0</v>
      </c>
      <c r="M25" s="220">
        <f>'Приоз(суб) '!M18</f>
        <v>2368550.1</v>
      </c>
    </row>
    <row r="26" spans="1:13" ht="12.75">
      <c r="A26" s="236" t="s">
        <v>26</v>
      </c>
      <c r="B26" s="447">
        <f>'Труд.(суб) '!B18</f>
        <v>2099876.94</v>
      </c>
      <c r="C26" s="447">
        <f>'Труд.(суб) '!C18</f>
        <v>464878.27</v>
      </c>
      <c r="D26" s="84">
        <f>'Труд.(суб) '!D16</f>
        <v>0</v>
      </c>
      <c r="E26" s="84">
        <f>'Труд.(суб) '!E16</f>
        <v>0</v>
      </c>
      <c r="F26" s="84">
        <f>'Труд.(суб) '!F16</f>
        <v>0</v>
      </c>
      <c r="G26" s="84">
        <f>'Труд.(суб) '!G18</f>
        <v>5111.11</v>
      </c>
      <c r="H26" s="84">
        <f>'Труд.(суб) '!H16</f>
        <v>0</v>
      </c>
      <c r="I26" s="84">
        <f>'Труд.(суб) '!I16</f>
        <v>0</v>
      </c>
      <c r="J26" s="84">
        <f>'Труд.(суб) '!J16</f>
        <v>0</v>
      </c>
      <c r="K26" s="84">
        <f>'Труд.(суб) '!K16</f>
        <v>0</v>
      </c>
      <c r="L26" s="84">
        <f>'Труд.(суб) '!L16</f>
        <v>0</v>
      </c>
      <c r="M26" s="220">
        <f>'Труд.(суб) '!M18</f>
        <v>2569866.32</v>
      </c>
    </row>
    <row r="27" spans="1:13" ht="12.75">
      <c r="A27" s="236" t="s">
        <v>78</v>
      </c>
      <c r="B27" s="446">
        <f>'Фурм(суб)'!B17</f>
        <v>1579641.8599999999</v>
      </c>
      <c r="C27" s="446">
        <f>'Фурм(суб)'!C17</f>
        <v>353372.64</v>
      </c>
      <c r="D27" s="78">
        <f>'Фурм(суб)'!D15</f>
        <v>0</v>
      </c>
      <c r="E27" s="78">
        <f>'Фурм(суб)'!E15</f>
        <v>0</v>
      </c>
      <c r="F27" s="78">
        <f>'Фурм(суб)'!F15</f>
        <v>0</v>
      </c>
      <c r="G27" s="78">
        <f>'Фурм(суб)'!G17</f>
        <v>5111.11</v>
      </c>
      <c r="H27" s="78">
        <f>'Фурм(суб)'!H15</f>
        <v>0</v>
      </c>
      <c r="I27" s="78">
        <f>'Фурм(суб)'!I15</f>
        <v>0</v>
      </c>
      <c r="J27" s="78">
        <f>'Фурм(суб)'!J15</f>
        <v>0</v>
      </c>
      <c r="K27" s="78">
        <f>'Фурм(суб)'!K15</f>
        <v>0</v>
      </c>
      <c r="L27" s="78">
        <f>'Фурм(суб)'!L15</f>
        <v>0</v>
      </c>
      <c r="M27" s="220">
        <f>'Фурм(суб)'!M17</f>
        <v>1938125.61</v>
      </c>
    </row>
    <row r="28" spans="1:13" ht="12.75">
      <c r="A28" s="237" t="s">
        <v>29</v>
      </c>
      <c r="B28" s="446">
        <f>'Вас(суб)'!B19</f>
        <v>1522127.79</v>
      </c>
      <c r="C28" s="446">
        <f>'Вас(суб)'!C19</f>
        <v>337049.67</v>
      </c>
      <c r="D28" s="78">
        <f>'Вас(суб)'!D17</f>
        <v>0</v>
      </c>
      <c r="E28" s="78">
        <f>'Вас(суб)'!E17</f>
        <v>0</v>
      </c>
      <c r="F28" s="78">
        <f>'Вас(суб)'!F17</f>
        <v>0</v>
      </c>
      <c r="G28" s="78">
        <f>'Вас(суб)'!G19</f>
        <v>5111.11</v>
      </c>
      <c r="H28" s="78">
        <f>'Вас(суб)'!H17</f>
        <v>0</v>
      </c>
      <c r="I28" s="78">
        <f>'Вас(суб)'!I17</f>
        <v>0</v>
      </c>
      <c r="J28" s="78">
        <f>'Вас(суб)'!J17</f>
        <v>0</v>
      </c>
      <c r="K28" s="78">
        <f>'Вас(суб)'!K17</f>
        <v>0</v>
      </c>
      <c r="L28" s="78">
        <f>'Вас(суб)'!L17</f>
        <v>0</v>
      </c>
      <c r="M28" s="220">
        <f>'Вас(суб)'!M19</f>
        <v>1864288.5700000003</v>
      </c>
    </row>
    <row r="29" spans="1:13" ht="12.75">
      <c r="A29" s="236" t="s">
        <v>30</v>
      </c>
      <c r="B29" s="446">
        <f>'Лиски(суб)'!B18</f>
        <v>2215909.7399999998</v>
      </c>
      <c r="C29" s="446">
        <f>'Лиски(суб)'!C18</f>
        <v>503297.77</v>
      </c>
      <c r="D29" s="78">
        <f>'Лиски(суб)'!D16</f>
        <v>0</v>
      </c>
      <c r="E29" s="78">
        <f>'Лиски(суб)'!E16</f>
        <v>0</v>
      </c>
      <c r="F29" s="78">
        <f>'Лиски(суб)'!F16</f>
        <v>0</v>
      </c>
      <c r="G29" s="78">
        <f>'Лиски(суб)'!G18</f>
        <v>5111.11</v>
      </c>
      <c r="H29" s="78">
        <f>'Лиски(суб)'!H16</f>
        <v>0</v>
      </c>
      <c r="I29" s="78">
        <f>'Лиски(суб)'!I16</f>
        <v>0</v>
      </c>
      <c r="J29" s="78">
        <f>'Лиски(суб)'!J16</f>
        <v>0</v>
      </c>
      <c r="K29" s="78">
        <f>'Лиски(суб)'!K16</f>
        <v>0</v>
      </c>
      <c r="L29" s="78">
        <f>'Лиски(суб)'!L16</f>
        <v>0</v>
      </c>
      <c r="M29" s="220">
        <f>'Лиски(суб)'!M18</f>
        <v>2724318.62</v>
      </c>
    </row>
    <row r="30" spans="1:13" ht="12.75">
      <c r="A30" s="236" t="s">
        <v>63</v>
      </c>
      <c r="B30" s="446">
        <f>'Ч.Яр(суб)'!B18</f>
        <v>1333697.66</v>
      </c>
      <c r="C30" s="446">
        <f>'Ч.Яр(суб)'!C18</f>
        <v>299021.71</v>
      </c>
      <c r="D30" s="78">
        <f>'Ч.Яр(суб)'!D16</f>
        <v>0</v>
      </c>
      <c r="E30" s="78">
        <f>'Ч.Яр(суб)'!E16</f>
        <v>0</v>
      </c>
      <c r="F30" s="78">
        <f>'Ч.Яр(суб)'!F16</f>
        <v>0</v>
      </c>
      <c r="G30" s="78">
        <f>'Ч.Яр(суб)'!G18</f>
        <v>5111.11</v>
      </c>
      <c r="H30" s="78">
        <f>'Ч.Яр(суб)'!H16</f>
        <v>0</v>
      </c>
      <c r="I30" s="78">
        <f>'Ч.Яр(суб)'!I16</f>
        <v>0</v>
      </c>
      <c r="J30" s="78">
        <f>'Ч.Яр(суб)'!J16</f>
        <v>0</v>
      </c>
      <c r="K30" s="78">
        <f>'Ч.Яр(суб)'!K16</f>
        <v>0</v>
      </c>
      <c r="L30" s="78">
        <f>'Ч.Яр(суб)'!L16</f>
        <v>0</v>
      </c>
      <c r="M30" s="220">
        <f>'Ч.Яр(суб)'!M18</f>
        <v>1637830.48</v>
      </c>
    </row>
    <row r="31" spans="1:13" ht="12.75">
      <c r="A31" s="235" t="s">
        <v>77</v>
      </c>
      <c r="B31" s="102">
        <f>'Вил зош1 (суб)'!B23</f>
        <v>3112715.32</v>
      </c>
      <c r="C31" s="102">
        <f>'Вил зош1 (суб)'!C23</f>
        <v>687998.71</v>
      </c>
      <c r="D31" s="102">
        <f>'Вил зош1 (суб)'!D22</f>
        <v>0</v>
      </c>
      <c r="E31" s="102">
        <f>'Вил зош1 (суб)'!E22</f>
        <v>0</v>
      </c>
      <c r="F31" s="102">
        <f>'Вил зош1 (суб)'!F22</f>
        <v>0</v>
      </c>
      <c r="G31" s="102">
        <f>'Вил зош1 (суб)'!G23</f>
        <v>0</v>
      </c>
      <c r="H31" s="102">
        <f>'Вил зош1 (суб)'!H22</f>
        <v>0</v>
      </c>
      <c r="I31" s="102">
        <f>'Вил зош1 (суб)'!I22</f>
        <v>0</v>
      </c>
      <c r="J31" s="102">
        <f>'Вил зош1 (суб)'!J22</f>
        <v>0</v>
      </c>
      <c r="K31" s="102">
        <f>'Вил зош1 (суб)'!K22</f>
        <v>0</v>
      </c>
      <c r="L31" s="102">
        <f>'Вил зош1 (суб)'!L22</f>
        <v>0</v>
      </c>
      <c r="M31" s="220">
        <f>'Вил зош1 (суб)'!M23</f>
        <v>3800714.03</v>
      </c>
    </row>
    <row r="32" spans="1:13" ht="12.75">
      <c r="A32" s="236" t="s">
        <v>51</v>
      </c>
      <c r="B32" s="78">
        <f>'Вил.зош2 (суб)'!B23</f>
        <v>3463628.54</v>
      </c>
      <c r="C32" s="78">
        <f>'Вил.зош2 (суб)'!C23</f>
        <v>781391.34</v>
      </c>
      <c r="D32" s="78">
        <f>'Вил.зош2 (суб)'!D22</f>
        <v>0</v>
      </c>
      <c r="E32" s="78">
        <f>'Вил.зош2 (суб)'!E22</f>
        <v>0</v>
      </c>
      <c r="F32" s="78">
        <f>'Вил.зош2 (суб)'!F22</f>
        <v>0</v>
      </c>
      <c r="G32" s="78">
        <f>'Вил.зош2 (суб)'!G22</f>
        <v>0</v>
      </c>
      <c r="H32" s="78">
        <f>'Вил.зош2 (суб)'!H22</f>
        <v>0</v>
      </c>
      <c r="I32" s="78">
        <f>'Вил.зош2 (суб)'!I22</f>
        <v>0</v>
      </c>
      <c r="J32" s="78">
        <f>'Вил.зош2 (суб)'!J22</f>
        <v>0</v>
      </c>
      <c r="K32" s="78">
        <f>'Вил.зош2 (суб)'!K22</f>
        <v>0</v>
      </c>
      <c r="L32" s="78">
        <f>'Вил.зош2 (суб)'!M22</f>
        <v>0</v>
      </c>
      <c r="M32" s="220">
        <f>'Вил.зош2 (суб)'!N23</f>
        <v>4245019.88</v>
      </c>
    </row>
    <row r="33" spans="1:13" ht="12.75">
      <c r="A33" s="237" t="s">
        <v>21</v>
      </c>
      <c r="B33" s="78">
        <f>'Мирное(суб)'!B18</f>
        <v>1315693.28</v>
      </c>
      <c r="C33" s="423">
        <f>'Мирное(суб)'!C18</f>
        <v>279353.86</v>
      </c>
      <c r="D33" s="78">
        <f>'Мирное(суб)'!D16</f>
        <v>0</v>
      </c>
      <c r="E33" s="78">
        <f>'Мирное(суб)'!E16</f>
        <v>0</v>
      </c>
      <c r="F33" s="78">
        <f>'Мирное(суб)'!F16</f>
        <v>0</v>
      </c>
      <c r="G33" s="78">
        <f>'Мирное(суб)'!G16</f>
        <v>0</v>
      </c>
      <c r="H33" s="78">
        <f>'Мирное(суб)'!H16</f>
        <v>0</v>
      </c>
      <c r="I33" s="78">
        <f>'Мирное(суб)'!I16</f>
        <v>0</v>
      </c>
      <c r="J33" s="78">
        <f>'Мирное(суб)'!J16</f>
        <v>0</v>
      </c>
      <c r="K33" s="78">
        <f>'Мирное(суб)'!K16</f>
        <v>0</v>
      </c>
      <c r="L33" s="78">
        <f>'Мирное(суб)'!L16</f>
        <v>0</v>
      </c>
      <c r="M33" s="220">
        <f>'Мирное(суб)'!M18</f>
        <v>1595047.1400000001</v>
      </c>
    </row>
    <row r="34" spans="1:13" ht="12.75">
      <c r="A34" s="236" t="s">
        <v>20</v>
      </c>
      <c r="B34" s="78">
        <f>'Десант.(суб) '!B17</f>
        <v>1445172.34</v>
      </c>
      <c r="C34" s="423">
        <f>'Десант.(суб) '!C17</f>
        <v>318158.65</v>
      </c>
      <c r="D34" s="78">
        <f>'Десант.(суб) '!D15</f>
        <v>0</v>
      </c>
      <c r="E34" s="78">
        <f>'Десант.(суб) '!E15</f>
        <v>0</v>
      </c>
      <c r="F34" s="78">
        <f>'Десант.(суб) '!F15</f>
        <v>0</v>
      </c>
      <c r="G34" s="78">
        <f>'Десант.(суб) '!G15</f>
        <v>0</v>
      </c>
      <c r="H34" s="78">
        <f>'Десант.(суб) '!H15</f>
        <v>0</v>
      </c>
      <c r="I34" s="78">
        <f>'Десант.(суб) '!I15</f>
        <v>0</v>
      </c>
      <c r="J34" s="78">
        <f>'Десант.(суб) '!J15</f>
        <v>0</v>
      </c>
      <c r="K34" s="78">
        <f>'Десант.(суб) '!K15</f>
        <v>0</v>
      </c>
      <c r="L34" s="78">
        <f>'Десант.(суб) '!L15</f>
        <v>0</v>
      </c>
      <c r="M34" s="220">
        <f>'Десант.(суб) '!M17</f>
        <v>1763330.9900000002</v>
      </c>
    </row>
    <row r="35" spans="1:13" ht="12.75">
      <c r="A35" s="236" t="s">
        <v>62</v>
      </c>
      <c r="B35" s="78">
        <f>'Н.Ник(суб)'!B18</f>
        <v>901820.4</v>
      </c>
      <c r="C35" s="423">
        <f>'Н.Ник(суб)'!C18</f>
        <v>170763.44</v>
      </c>
      <c r="D35" s="78">
        <f>'Н.Ник(суб)'!D16</f>
        <v>0</v>
      </c>
      <c r="E35" s="78">
        <f>'Н.Ник(суб)'!E16</f>
        <v>0</v>
      </c>
      <c r="F35" s="78">
        <f>'Н.Ник(суб)'!F16</f>
        <v>0</v>
      </c>
      <c r="G35" s="78">
        <f>'Н.Ник(суб)'!G16</f>
        <v>0</v>
      </c>
      <c r="H35" s="78">
        <f>'Н.Ник(суб)'!H16</f>
        <v>0</v>
      </c>
      <c r="I35" s="78">
        <f>'Н.Ник(суб)'!I16</f>
        <v>0</v>
      </c>
      <c r="J35" s="78">
        <f>'Н.Ник(суб)'!J16</f>
        <v>0</v>
      </c>
      <c r="K35" s="78">
        <f>'Н.Ник(суб)'!K16</f>
        <v>0</v>
      </c>
      <c r="L35" s="78">
        <f>'Н.Ник(суб)'!L16</f>
        <v>0</v>
      </c>
      <c r="M35" s="220">
        <f>'Н.Ник(суб)'!M18</f>
        <v>1072583.84</v>
      </c>
    </row>
    <row r="36" spans="1:13" ht="13.5" thickBot="1">
      <c r="A36" s="236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220">
        <f>SUM(B36:L36)</f>
        <v>0</v>
      </c>
    </row>
    <row r="37" spans="1:13" s="293" customFormat="1" ht="15.75" thickBot="1">
      <c r="A37" s="198" t="s">
        <v>81</v>
      </c>
      <c r="B37" s="199">
        <f aca="true" t="shared" si="0" ref="B37:M37">SUM(B13:B36)</f>
        <v>61724606.02</v>
      </c>
      <c r="C37" s="199">
        <f t="shared" si="0"/>
        <v>13531669.64</v>
      </c>
      <c r="D37" s="199">
        <f t="shared" si="0"/>
        <v>23000</v>
      </c>
      <c r="E37" s="199">
        <f t="shared" si="0"/>
        <v>0</v>
      </c>
      <c r="F37" s="199">
        <f t="shared" si="0"/>
        <v>0</v>
      </c>
      <c r="G37" s="199">
        <f t="shared" si="0"/>
        <v>92000</v>
      </c>
      <c r="H37" s="199">
        <f t="shared" si="0"/>
        <v>0</v>
      </c>
      <c r="I37" s="199">
        <f t="shared" si="0"/>
        <v>0</v>
      </c>
      <c r="J37" s="199">
        <f t="shared" si="0"/>
        <v>0</v>
      </c>
      <c r="K37" s="199">
        <f t="shared" si="0"/>
        <v>0</v>
      </c>
      <c r="L37" s="199">
        <f t="shared" si="0"/>
        <v>0</v>
      </c>
      <c r="M37" s="199">
        <f t="shared" si="0"/>
        <v>75371275.65999998</v>
      </c>
    </row>
    <row r="38" spans="1:13" ht="12.75">
      <c r="A38" s="101"/>
      <c r="B38" s="10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03"/>
    </row>
    <row r="39" spans="1:13" ht="13.5" thickBo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1:13" ht="13.5" thickBot="1">
      <c r="A40" s="124" t="s">
        <v>11</v>
      </c>
      <c r="B40" s="125">
        <f aca="true" t="shared" si="1" ref="B40:M40">B12+B37</f>
        <v>61724606.02</v>
      </c>
      <c r="C40" s="125">
        <f t="shared" si="1"/>
        <v>13531669.64</v>
      </c>
      <c r="D40" s="125">
        <f t="shared" si="1"/>
        <v>23000</v>
      </c>
      <c r="E40" s="125">
        <f t="shared" si="1"/>
        <v>0</v>
      </c>
      <c r="F40" s="125">
        <f t="shared" si="1"/>
        <v>0</v>
      </c>
      <c r="G40" s="125">
        <f t="shared" si="1"/>
        <v>92000</v>
      </c>
      <c r="H40" s="125">
        <f t="shared" si="1"/>
        <v>0</v>
      </c>
      <c r="I40" s="125">
        <f t="shared" si="1"/>
        <v>0</v>
      </c>
      <c r="J40" s="125">
        <f t="shared" si="1"/>
        <v>0</v>
      </c>
      <c r="K40" s="125">
        <f t="shared" si="1"/>
        <v>0</v>
      </c>
      <c r="L40" s="125">
        <f t="shared" si="1"/>
        <v>0</v>
      </c>
      <c r="M40" s="126">
        <f t="shared" si="1"/>
        <v>75371275.65999998</v>
      </c>
    </row>
    <row r="41" spans="1:13" ht="12.75">
      <c r="A41" s="101"/>
      <c r="B41" s="10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103"/>
    </row>
    <row r="42" spans="1:13" ht="12.75">
      <c r="A42" s="77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1"/>
    </row>
    <row r="43" spans="1:13" ht="14.25">
      <c r="A43" s="62" t="s">
        <v>79</v>
      </c>
      <c r="B43" s="335"/>
      <c r="C43" s="334"/>
      <c r="D43" s="334"/>
      <c r="E43" s="334"/>
      <c r="F43" s="334"/>
      <c r="G43" s="334"/>
      <c r="H43" s="336"/>
      <c r="I43" s="335"/>
      <c r="J43" s="335"/>
      <c r="K43" s="334"/>
      <c r="L43" s="335"/>
      <c r="M43" s="221">
        <f>SUM(B43:L43)</f>
        <v>0</v>
      </c>
    </row>
    <row r="44" spans="1:13" ht="15">
      <c r="A44" s="25"/>
      <c r="B44" s="26"/>
      <c r="C44" s="26"/>
      <c r="D44" s="27"/>
      <c r="E44" s="26"/>
      <c r="F44" s="26"/>
      <c r="G44" s="26"/>
      <c r="H44" s="26"/>
      <c r="I44" s="26"/>
      <c r="J44" s="26"/>
      <c r="K44" s="26"/>
      <c r="L44" s="26"/>
      <c r="M44" s="40"/>
    </row>
    <row r="45" spans="1:13" ht="15.75">
      <c r="A45" s="28" t="s">
        <v>80</v>
      </c>
      <c r="B45" s="26">
        <f>B40-B43</f>
        <v>61724606.02</v>
      </c>
      <c r="C45" s="26">
        <f aca="true" t="shared" si="2" ref="C45:L45">C40-C43</f>
        <v>13531669.64</v>
      </c>
      <c r="D45" s="26">
        <f t="shared" si="2"/>
        <v>23000</v>
      </c>
      <c r="E45" s="26">
        <f t="shared" si="2"/>
        <v>0</v>
      </c>
      <c r="F45" s="26">
        <f t="shared" si="2"/>
        <v>0</v>
      </c>
      <c r="G45" s="26">
        <f t="shared" si="2"/>
        <v>92000</v>
      </c>
      <c r="H45" s="26">
        <f t="shared" si="2"/>
        <v>0</v>
      </c>
      <c r="I45" s="26">
        <f t="shared" si="2"/>
        <v>0</v>
      </c>
      <c r="J45" s="26">
        <f t="shared" si="2"/>
        <v>0</v>
      </c>
      <c r="K45" s="26">
        <f t="shared" si="2"/>
        <v>0</v>
      </c>
      <c r="L45" s="26">
        <f t="shared" si="2"/>
        <v>0</v>
      </c>
      <c r="M45" s="26">
        <f>M40-M43</f>
        <v>75371275.65999998</v>
      </c>
    </row>
    <row r="46" spans="1:13" ht="12.75">
      <c r="A46" s="21"/>
      <c r="B46" s="23"/>
      <c r="C46" s="24"/>
      <c r="D46" s="24"/>
      <c r="E46" s="24"/>
      <c r="F46" s="23"/>
      <c r="G46" s="24"/>
      <c r="H46" s="24"/>
      <c r="I46" s="24"/>
      <c r="J46" s="24"/>
      <c r="K46" s="24"/>
      <c r="L46" s="24"/>
      <c r="M46" s="39"/>
    </row>
    <row r="47" spans="1:13" ht="13.5" thickBot="1">
      <c r="A47" s="2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41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2" ht="12.75">
      <c r="D52" t="s">
        <v>10</v>
      </c>
    </row>
  </sheetData>
  <sheetProtection/>
  <mergeCells count="9">
    <mergeCell ref="A9:A10"/>
    <mergeCell ref="B9:L9"/>
    <mergeCell ref="M9:M10"/>
    <mergeCell ref="A1:D1"/>
    <mergeCell ref="A2:D2"/>
    <mergeCell ref="B5:C5"/>
    <mergeCell ref="F5:J5"/>
    <mergeCell ref="F6:M6"/>
    <mergeCell ref="A7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N52"/>
  <sheetViews>
    <sheetView view="pageLayout" zoomScaleNormal="112" workbookViewId="0" topLeftCell="A10">
      <selection activeCell="C37" sqref="C37"/>
    </sheetView>
  </sheetViews>
  <sheetFormatPr defaultColWidth="9.00390625" defaultRowHeight="12.75"/>
  <cols>
    <col min="1" max="1" width="21.625" style="0" customWidth="1"/>
    <col min="2" max="2" width="15.375" style="0" customWidth="1"/>
    <col min="3" max="3" width="15.25390625" style="0" customWidth="1"/>
    <col min="4" max="4" width="13.25390625" style="0" customWidth="1"/>
    <col min="5" max="5" width="12.625" style="0" customWidth="1"/>
    <col min="6" max="6" width="14.75390625" style="0" customWidth="1"/>
    <col min="7" max="7" width="12.875" style="0" customWidth="1"/>
    <col min="8" max="8" width="11.125" style="0" customWidth="1"/>
    <col min="9" max="9" width="15.75390625" style="0" customWidth="1"/>
    <col min="10" max="10" width="11.75390625" style="0" customWidth="1"/>
    <col min="11" max="11" width="9.625" style="0" customWidth="1"/>
    <col min="12" max="12" width="17.00390625" style="0" customWidth="1"/>
    <col min="13" max="13" width="15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3"/>
      <c r="J1" s="3"/>
      <c r="K1" s="1"/>
      <c r="L1" s="1"/>
      <c r="M1" s="4"/>
    </row>
    <row r="2" spans="1:13" ht="12.75">
      <c r="A2" s="457" t="s">
        <v>1</v>
      </c>
      <c r="B2" s="457"/>
      <c r="C2" s="457"/>
      <c r="D2" s="457"/>
      <c r="E2" s="71"/>
      <c r="F2" s="71"/>
      <c r="G2" s="71"/>
      <c r="H2" s="6"/>
      <c r="I2" s="3"/>
      <c r="J2" s="3"/>
      <c r="K2" s="71"/>
      <c r="L2" s="71"/>
      <c r="M2" s="11"/>
    </row>
    <row r="3" spans="1:13" ht="12.75">
      <c r="A3" s="6"/>
      <c r="B3" s="71"/>
      <c r="C3" s="71"/>
      <c r="D3" s="71"/>
      <c r="E3" s="71"/>
      <c r="F3" s="71"/>
      <c r="G3" s="71"/>
      <c r="H3" s="6"/>
      <c r="I3" s="3"/>
      <c r="J3" s="3"/>
      <c r="K3" s="11"/>
      <c r="L3" s="11"/>
      <c r="M3" s="351"/>
    </row>
    <row r="4" spans="1:13" ht="12.75">
      <c r="A4" s="7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3"/>
      <c r="L4" s="3"/>
      <c r="M4" s="3"/>
    </row>
    <row r="5" spans="1:13" ht="13.5" thickBot="1">
      <c r="A5" s="11" t="s">
        <v>3</v>
      </c>
      <c r="B5" s="465" t="s">
        <v>4</v>
      </c>
      <c r="C5" s="466"/>
      <c r="D5" s="73"/>
      <c r="E5" s="73"/>
      <c r="F5" s="467" t="s">
        <v>5</v>
      </c>
      <c r="G5" s="467"/>
      <c r="H5" s="467"/>
      <c r="I5" s="467"/>
      <c r="J5" s="467"/>
      <c r="K5" s="13"/>
      <c r="L5" s="13"/>
      <c r="M5" s="3"/>
    </row>
    <row r="6" spans="1:13" ht="16.5" thickBot="1">
      <c r="A6" s="71"/>
      <c r="B6" s="74"/>
      <c r="C6" s="73"/>
      <c r="D6" s="73"/>
      <c r="E6" s="73"/>
      <c r="F6" s="460">
        <v>43435</v>
      </c>
      <c r="G6" s="461"/>
      <c r="H6" s="461"/>
      <c r="I6" s="461"/>
      <c r="J6" s="461"/>
      <c r="K6" s="461"/>
      <c r="L6" s="461"/>
      <c r="M6" s="462"/>
    </row>
    <row r="7" spans="1:13" ht="13.5" thickBot="1">
      <c r="A7" s="468" t="s">
        <v>14</v>
      </c>
      <c r="B7" s="469"/>
      <c r="C7" s="469"/>
      <c r="D7" s="470"/>
      <c r="E7" s="72"/>
      <c r="F7" s="72"/>
      <c r="G7" s="72"/>
      <c r="H7" s="74"/>
      <c r="I7" s="74"/>
      <c r="J7" s="74"/>
      <c r="K7" s="13"/>
      <c r="L7" s="13"/>
      <c r="M7" s="75"/>
    </row>
    <row r="8" spans="1:13" ht="13.5" thickBot="1">
      <c r="A8" s="16" t="s">
        <v>6</v>
      </c>
      <c r="B8" s="17"/>
      <c r="C8" s="16"/>
      <c r="D8" s="16"/>
      <c r="E8" s="3"/>
      <c r="F8" s="3"/>
      <c r="G8" s="3"/>
      <c r="H8" s="76"/>
      <c r="I8" s="76"/>
      <c r="J8" s="76"/>
      <c r="K8" s="13"/>
      <c r="L8" s="13"/>
      <c r="M8" s="75"/>
    </row>
    <row r="9" spans="1:14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3"/>
      <c r="N9" s="38"/>
    </row>
    <row r="10" spans="1:13" ht="13.5" thickBo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2272</v>
      </c>
      <c r="J10" s="20">
        <v>2273</v>
      </c>
      <c r="K10" s="20">
        <v>2250</v>
      </c>
      <c r="L10" s="20">
        <v>2275</v>
      </c>
      <c r="M10" s="464"/>
    </row>
    <row r="11" spans="1:13" ht="13.5" thickBot="1">
      <c r="A11" s="105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10</v>
      </c>
      <c r="J11" s="105">
        <v>11</v>
      </c>
      <c r="K11" s="105">
        <v>12</v>
      </c>
      <c r="L11" s="105">
        <v>13</v>
      </c>
      <c r="M11" s="106">
        <v>15</v>
      </c>
    </row>
    <row r="12" spans="1:13" ht="30.75" customHeight="1" thickBot="1">
      <c r="A12" s="213" t="s">
        <v>71</v>
      </c>
      <c r="B12" s="216">
        <f>'Вил зош1 (суб)'!B12+'Вил.зош2 (суб)'!B12+'КОШ1 (суб)'!B12+'КОШ2 (суб)'!B12+'КОШ 3(суб.)'!B12+'КОШ4 (суб)'!B12+'КОШ5 (суб)'!B12+'КОШ 6(суб)'!B12+'Шев1(суб)'!B12+'Шевч2(суб)'!B12+'Дмитр(суб)'!B12+'Десант.(суб) '!B12+'Мирное(суб)'!B12+'Новос(суб)'!B12+'Прим(суб) '!B12+'Приоз(суб) '!B12+'Ст.Тр(суб)'!B12+'Труд.(суб) '!B12+'Фурм(суб)'!B12+'Вас(суб)'!B12+'Лиски(суб)'!B12+'Н.Ник(суб)'!B12+'Ч.Яр(суб)'!B12</f>
        <v>55955753.400000006</v>
      </c>
      <c r="C12" s="216">
        <f>'Вил зош1 (суб)'!C12+'Вил.зош2 (суб)'!C12+'КОШ1 (суб)'!C12+'КОШ2 (суб)'!C12+'КОШ 3(суб.)'!C12+'КОШ4 (суб)'!C12+'КОШ5 (суб)'!C12+'КОШ 6(суб)'!C12+'Шев1(суб)'!C12+'Шевч2(суб)'!C12+'Дмитр(суб)'!C12+'Десант.(суб) '!C12+'Мирное(суб)'!C12+'Новос(суб)'!C12+'Прим(суб) '!C12+'Приоз(суб) '!C12+'Ст.Тр(суб)'!C12+'Труд.(суб) '!C12+'Фурм(суб)'!C12+'Вас(суб)'!C12+'Лиски(суб)'!C12+'Н.Ник(суб)'!C12+'Ч.Яр(суб)'!C12</f>
        <v>12286331.940000001</v>
      </c>
      <c r="D12" s="216">
        <f>'Вил зош1 (суб)'!D12+'Вил.зош2 (суб)'!D12+'КОШ1 (суб)'!D12+'КОШ2 (суб)'!D12+'КОШ 3(суб.)'!D12+'КОШ4 (суб)'!D12+'КОШ5 (суб)'!D12+'КОШ 6(суб)'!D12+'Шев1(суб)'!D12+'Шевч2(суб)'!D12+'Дмитр(суб)'!D12+'Десант.(суб) '!D12+'Мирное(суб)'!D12+'Новос(суб)'!D12+'Прим(суб) '!D12+'Прим(суб) '!D12+'Приоз(суб) '!D12+'Ст.Тр(суб)'!D12+'Труд.(суб) '!D12+'Фурм(суб)'!D12+'Вас(суб)'!D12+'Лиски(суб)'!D12+'Н.Ник(суб)'!D12+'Ч.Яр(суб)'!D12</f>
        <v>23000</v>
      </c>
      <c r="E12" s="216">
        <f>'Вил зош1 (суб)'!E12+'Вил.зош2 (суб)'!E12+'КОШ1 (суб)'!E12+'КОШ2 (суб)'!E12+'КОШ 3(суб.)'!E12+'КОШ4 (суб)'!E12+'КОШ5 (суб)'!E12+'КОШ 6(суб)'!E12+'Шев1(суб)'!E12+'Шевч2(суб)'!E12+'Дмитр(суб)'!E12+'Десант.(суб) '!E12+'Мирное(суб)'!E12+'Новос(суб)'!E12+'Прим(суб) '!E12+'Прим(суб) '!E12+'Приоз(суб) '!E12+'Ст.Тр(суб)'!E12+'Труд.(суб) '!E12+'Фурм(суб)'!E12+'Вас(суб)'!E12+'Лиски(суб)'!E12+'Н.Ник(суб)'!E12+'Ч.Яр(суб)'!E12</f>
        <v>0</v>
      </c>
      <c r="F12" s="216">
        <f>'Вил зош1 (суб)'!F12+'Вил.зош2 (суб)'!F12+'КОШ1 (суб)'!F12+'КОШ2 (суб)'!F12+'КОШ 3(суб.)'!F12+'КОШ4 (суб)'!F12+'КОШ5 (суб)'!F12+'КОШ 6(суб)'!F12+'Шев1(суб)'!F12+'Шевч2(суб)'!F12+'Дмитр(суб)'!F12+'Десант.(суб) '!F12+'Мирное(суб)'!F12+'Новос(суб)'!F12+'Прим(суб) '!F12+'Прим(суб) '!F12+'Приоз(суб) '!F12+'Ст.Тр(суб)'!F12+'Труд.(суб) '!F12+'Фурм(суб)'!F12+'Вас(суб)'!F12+'Лиски(суб)'!F12+'Н.Ник(суб)'!F12+'Ч.Яр(суб)'!F12</f>
        <v>0</v>
      </c>
      <c r="G12" s="216">
        <f>'КОШ1 (суб)'!G12+'КОШ2 (суб)'!G12+'КОШ 3(суб.)'!G12+'КОШ4 (суб)'!G12+'КОШ5 (суб)'!G12+'КОШ 6(суб)'!G12+'Шев1(суб)'!G12+'Шевч2(суб)'!G12+'Дмитр(суб)'!G12+'Новос(суб)'!G12+'Прим(суб) '!G12+'Прим(суб) '!G12+'Приоз(суб) '!G12+'Ст.Тр(суб)'!G12+'Труд.(суб) '!G12+'Фурм(суб)'!G12+'Вас(суб)'!G12+'Лиски(суб)'!G12+'Ч.Яр(суб)'!G12</f>
        <v>97111.11</v>
      </c>
      <c r="H12" s="216">
        <f>'Вил зош1 (суб)'!H12+'Вил.зош2 (суб)'!H12+'КОШ1 (суб)'!H12+'КОШ2 (суб)'!H12+'КОШ 3(суб.)'!H12+'КОШ4 (суб)'!H12+'КОШ5 (суб)'!H12+'КОШ 6(суб)'!H12+'Шев1(суб)'!H12+'Шевч2(суб)'!H12+'Дмитр(суб)'!H12+'Десант.(суб) '!H12+'Мирное(суб)'!H12+'Новос(суб)'!H12+'Прим(суб) '!H12+'Прим(суб) '!H12+'Приоз(суб) '!H12+'Ст.Тр(суб)'!H12+'Труд.(суб) '!H12+'Фурм(суб)'!H12+'Вас(суб)'!H12+'Лиски(суб)'!H12+'Н.Ник(суб)'!H12+'Ч.Яр(суб)'!H12</f>
        <v>0</v>
      </c>
      <c r="I12" s="216">
        <f>'Вил зош1 (суб)'!I12+'Вил.зош2 (суб)'!I12+'КОШ1 (суб)'!I12+'КОШ2 (суб)'!I12+'КОШ 3(суб.)'!I12+'КОШ4 (суб)'!I12+'КОШ5 (суб)'!I12+'КОШ 6(суб)'!I12+'Шев1(суб)'!I12+'Шевч2(суб)'!I12+'Дмитр(суб)'!I12+'Десант.(суб) '!I12+'Мирное(суб)'!I12+'Новос(суб)'!I12+'Прим(суб) '!I12+'Прим(суб) '!I12+'Приоз(суб) '!I12+'Ст.Тр(суб)'!I12+'Труд.(суб) '!I12+'Фурм(суб)'!I12+'Вас(суб)'!I12+'Лиски(суб)'!I12+'Н.Ник(суб)'!I12+'Ч.Яр(суб)'!I12</f>
        <v>0</v>
      </c>
      <c r="J12" s="216">
        <f>'Вил зош1 (суб)'!J12+'Вил.зош2 (суб)'!J12+'КОШ1 (суб)'!J12+'КОШ2 (суб)'!J12+'КОШ 3(суб.)'!J12+'КОШ4 (суб)'!J12+'КОШ5 (суб)'!J12+'КОШ 6(суб)'!J12+'Шев1(суб)'!J12+'Шевч2(суб)'!J12+'Дмитр(суб)'!J12+'Десант.(суб) '!J12+'Мирное(суб)'!J12+'Новос(суб)'!J12+'Прим(суб) '!J12+'Прим(суб) '!J12+'Приоз(суб) '!J12+'Ст.Тр(суб)'!J12+'Труд.(суб) '!J12+'Фурм(суб)'!J12+'Вас(суб)'!J12+'Лиски(суб)'!J12+'Н.Ник(суб)'!J12+'Ч.Яр(суб)'!J12</f>
        <v>0</v>
      </c>
      <c r="K12" s="216">
        <f>'Вил зош1 (суб)'!K12+'Вил.зош2 (суб)'!K12+'КОШ1 (суб)'!K12+'КОШ2 (суб)'!K12+'КОШ 3(суб.)'!K12+'КОШ4 (суб)'!K12+'КОШ5 (суб)'!K12+'КОШ 6(суб)'!K12+'Шев1(суб)'!K12+'Шевч2(суб)'!K12+'Дмитр(суб)'!K12+'Десант.(суб) '!K12+'Мирное(суб)'!K12+'Новос(суб)'!K12+'Прим(суб) '!K12+'Прим(суб) '!K12+'Приоз(суб) '!K12+'Ст.Тр(суб)'!K12+'Труд.(суб) '!K12+'Фурм(суб)'!K12+'Вас(суб)'!K12+'Лиски(суб)'!K12+'Н.Ник(суб)'!K12+'Ч.Яр(суб)'!K12</f>
        <v>0</v>
      </c>
      <c r="L12" s="216">
        <f>'Вил зош1 (суб)'!L12+'Вил.зош2 (суб)'!L12+'КОШ1 (суб)'!L12+'КОШ2 (суб)'!L12+'КОШ 3(суб.)'!L12+'КОШ4 (суб)'!L12+'КОШ5 (суб)'!L12+'КОШ 6(суб)'!L12+'Шев1(суб)'!L12+'Шевч2(суб)'!L12+'Дмитр(суб)'!L12+'Десант.(суб) '!L12+'Мирное(суб)'!L12+'Новос(суб)'!L12+'Прим(суб) '!L12+'Приоз(суб) '!L12+'Ст.Тр(суб)'!L12+'Труд.(суб) '!L12+'Фурм(суб)'!L12+'Вас(суб)'!L12+'Лиски(суб)'!L12+'Н.Ник(суб)'!L12+'Ч.Яр(суб)'!L12</f>
        <v>0</v>
      </c>
      <c r="M12" s="310">
        <f>B12+C12+D12+E12+F12+G12+H12+I12+J12+K12+L12</f>
        <v>68362196.45</v>
      </c>
    </row>
    <row r="13" spans="1:13" ht="12.75">
      <c r="A13" s="235" t="s">
        <v>77</v>
      </c>
      <c r="B13" s="102">
        <f>'Вил зош1 (суб)'!B22</f>
        <v>0</v>
      </c>
      <c r="C13" s="102">
        <f>'Вил зош1 (суб)'!C22</f>
        <v>0</v>
      </c>
      <c r="D13" s="102">
        <f>'Вил зош1 (суб)'!D22</f>
        <v>0</v>
      </c>
      <c r="E13" s="102">
        <f>'Вил зош1 (суб)'!E22</f>
        <v>0</v>
      </c>
      <c r="F13" s="102">
        <f>'Вил зош1 (суб)'!F22</f>
        <v>0</v>
      </c>
      <c r="G13" s="102">
        <f>'Вил зош1 (суб)'!G22</f>
        <v>0</v>
      </c>
      <c r="H13" s="102">
        <f>'Вил зош1 (суб)'!H22</f>
        <v>0</v>
      </c>
      <c r="I13" s="102">
        <f>'Вил зош1 (суб)'!I22</f>
        <v>0</v>
      </c>
      <c r="J13" s="102">
        <f>'Вил зош1 (суб)'!J22</f>
        <v>0</v>
      </c>
      <c r="K13" s="102">
        <f>'Вил зош1 (суб)'!K22</f>
        <v>0</v>
      </c>
      <c r="L13" s="102">
        <f>'Вил зош1 (суб)'!L22</f>
        <v>0</v>
      </c>
      <c r="M13" s="220">
        <f>SUM(B13:L13)</f>
        <v>0</v>
      </c>
    </row>
    <row r="14" spans="1:13" ht="12.75">
      <c r="A14" s="236" t="s">
        <v>51</v>
      </c>
      <c r="B14" s="78">
        <f>'Вил.зош2 (суб)'!B22</f>
        <v>0</v>
      </c>
      <c r="C14" s="78">
        <f>'Вил.зош2 (суб)'!C22</f>
        <v>0</v>
      </c>
      <c r="D14" s="78">
        <f>'Вил.зош2 (суб)'!D22</f>
        <v>0</v>
      </c>
      <c r="E14" s="78">
        <f>'Вил.зош2 (суб)'!E22</f>
        <v>0</v>
      </c>
      <c r="F14" s="78">
        <f>'Вил.зош2 (суб)'!F22</f>
        <v>0</v>
      </c>
      <c r="G14" s="78">
        <f>'Вил.зош2 (суб)'!G22</f>
        <v>0</v>
      </c>
      <c r="H14" s="78">
        <f>'Вил.зош2 (суб)'!H22</f>
        <v>0</v>
      </c>
      <c r="I14" s="78">
        <f>'Вил.зош2 (суб)'!I22</f>
        <v>0</v>
      </c>
      <c r="J14" s="78">
        <f>'Вил.зош2 (суб)'!J22</f>
        <v>0</v>
      </c>
      <c r="K14" s="78">
        <f>'Вил.зош2 (суб)'!K22</f>
        <v>0</v>
      </c>
      <c r="L14" s="78">
        <f>'Вил.зош2 (суб)'!M22</f>
        <v>0</v>
      </c>
      <c r="M14" s="220">
        <f aca="true" t="shared" si="0" ref="M14:M36">SUM(B14:L14)</f>
        <v>0</v>
      </c>
    </row>
    <row r="15" spans="1:13" ht="12.75">
      <c r="A15" s="236" t="s">
        <v>52</v>
      </c>
      <c r="B15" s="446">
        <f>'КОШ1 (суб)'!B24</f>
        <v>571896.12</v>
      </c>
      <c r="C15" s="446">
        <f>'КОШ1 (суб)'!C24</f>
        <v>121318.8</v>
      </c>
      <c r="D15" s="78">
        <f>'КОШ1 (суб)'!D24</f>
        <v>0</v>
      </c>
      <c r="E15" s="78">
        <f>'КОШ1 (суб)'!E24</f>
        <v>0</v>
      </c>
      <c r="F15" s="78">
        <f>'КОШ1 (суб)'!F24</f>
        <v>0</v>
      </c>
      <c r="G15" s="78">
        <f>'КОШ1 (суб)'!G24</f>
        <v>0</v>
      </c>
      <c r="H15" s="78">
        <f>'КОШ1 (суб)'!H24</f>
        <v>0</v>
      </c>
      <c r="I15" s="78">
        <f>'КОШ1 (суб)'!I24</f>
        <v>0</v>
      </c>
      <c r="J15" s="78">
        <f>'КОШ1 (суб)'!J24</f>
        <v>0</v>
      </c>
      <c r="K15" s="78">
        <f>'КОШ1 (суб)'!K24</f>
        <v>0</v>
      </c>
      <c r="L15" s="78">
        <f>'КОШ1 (суб)'!L24</f>
        <v>0</v>
      </c>
      <c r="M15" s="220">
        <f t="shared" si="0"/>
        <v>693214.92</v>
      </c>
    </row>
    <row r="16" spans="1:13" ht="12.75">
      <c r="A16" s="237" t="s">
        <v>53</v>
      </c>
      <c r="B16" s="446">
        <f>'КОШ2 (суб)'!B16</f>
        <v>428067.75</v>
      </c>
      <c r="C16" s="446">
        <f>'КОШ2 (суб)'!C16</f>
        <v>92319.49</v>
      </c>
      <c r="D16" s="78">
        <f>'КОШ2 (суб)'!D16</f>
        <v>0</v>
      </c>
      <c r="E16" s="78">
        <f>'КОШ2 (суб)'!E16</f>
        <v>0</v>
      </c>
      <c r="F16" s="78">
        <f>'КОШ2 (суб)'!F16</f>
        <v>0</v>
      </c>
      <c r="G16" s="78">
        <f>'КОШ2 (суб)'!G16</f>
        <v>0</v>
      </c>
      <c r="H16" s="78">
        <f>'КОШ2 (суб)'!H16</f>
        <v>0</v>
      </c>
      <c r="I16" s="78">
        <f>'КОШ2 (суб)'!I16</f>
        <v>0</v>
      </c>
      <c r="J16" s="78">
        <f>'КОШ2 (суб)'!J16</f>
        <v>0</v>
      </c>
      <c r="K16" s="78">
        <f>'КОШ2 (суб)'!K16</f>
        <v>0</v>
      </c>
      <c r="L16" s="78">
        <f>'КОШ2 (суб)'!L16</f>
        <v>0</v>
      </c>
      <c r="M16" s="220">
        <f t="shared" si="0"/>
        <v>520387.24</v>
      </c>
    </row>
    <row r="17" spans="1:13" ht="12.75">
      <c r="A17" s="236" t="s">
        <v>54</v>
      </c>
      <c r="B17" s="446">
        <f>'КОШ 3(суб.)'!B16</f>
        <v>615986.2</v>
      </c>
      <c r="C17" s="446">
        <f>'КОШ 3(суб.)'!C16</f>
        <v>131914.59</v>
      </c>
      <c r="D17" s="78">
        <f>'КОШ 3(суб.)'!D16</f>
        <v>0</v>
      </c>
      <c r="E17" s="78">
        <f>'КОШ 3(суб.)'!E16</f>
        <v>0</v>
      </c>
      <c r="F17" s="78">
        <f>'КОШ 3(суб.)'!F16</f>
        <v>0</v>
      </c>
      <c r="G17" s="78">
        <f>'КОШ 3(суб.)'!G16</f>
        <v>0</v>
      </c>
      <c r="H17" s="78">
        <f>'КОШ 3(суб.)'!H16</f>
        <v>0</v>
      </c>
      <c r="I17" s="78">
        <f>'КОШ 3(суб.)'!I16</f>
        <v>0</v>
      </c>
      <c r="J17" s="78">
        <f>'КОШ 3(суб.)'!J16</f>
        <v>0</v>
      </c>
      <c r="K17" s="78">
        <f>'КОШ 3(суб.)'!K16</f>
        <v>0</v>
      </c>
      <c r="L17" s="78">
        <f>'КОШ 3(суб.)'!L16</f>
        <v>0</v>
      </c>
      <c r="M17" s="220">
        <f t="shared" si="0"/>
        <v>747900.7899999999</v>
      </c>
    </row>
    <row r="18" spans="1:13" ht="12" customHeight="1">
      <c r="A18" s="237" t="s">
        <v>55</v>
      </c>
      <c r="B18" s="446">
        <f>'КОШ4 (суб)'!B17</f>
        <v>678134.46</v>
      </c>
      <c r="C18" s="446">
        <f>'КОШ4 (суб)'!C17</f>
        <v>144793.17</v>
      </c>
      <c r="D18" s="78">
        <f>'КОШ4 (суб)'!D17</f>
        <v>0</v>
      </c>
      <c r="E18" s="78">
        <f>'КОШ4 (суб)'!E17</f>
        <v>0</v>
      </c>
      <c r="F18" s="78">
        <f>'КОШ4 (суб)'!F17</f>
        <v>0</v>
      </c>
      <c r="G18" s="78">
        <f>'КОШ4 (суб)'!G17</f>
        <v>0</v>
      </c>
      <c r="H18" s="78">
        <f>'КОШ4 (суб)'!H17</f>
        <v>0</v>
      </c>
      <c r="I18" s="78">
        <f>'КОШ4 (суб)'!I17</f>
        <v>0</v>
      </c>
      <c r="J18" s="78">
        <f>'КОШ4 (суб)'!J17</f>
        <v>0</v>
      </c>
      <c r="K18" s="78">
        <f>'КОШ4 (суб)'!K17</f>
        <v>0</v>
      </c>
      <c r="L18" s="78">
        <f>'КОШ4 (суб)'!L17</f>
        <v>0</v>
      </c>
      <c r="M18" s="220">
        <f t="shared" si="0"/>
        <v>822927.63</v>
      </c>
    </row>
    <row r="19" spans="1:13" ht="12.75">
      <c r="A19" s="236" t="s">
        <v>56</v>
      </c>
      <c r="B19" s="446">
        <f>'КОШ5 (суб)'!B16</f>
        <v>202037.45</v>
      </c>
      <c r="C19" s="446">
        <f>'КОШ5 (суб)'!C16</f>
        <v>44448.24</v>
      </c>
      <c r="D19" s="78">
        <f>'КОШ5 (суб)'!D16</f>
        <v>0</v>
      </c>
      <c r="E19" s="78">
        <f>'КОШ5 (суб)'!E16</f>
        <v>0</v>
      </c>
      <c r="F19" s="78">
        <f>'КОШ5 (суб)'!F16</f>
        <v>0</v>
      </c>
      <c r="G19" s="78">
        <f>'КОШ5 (суб)'!G16</f>
        <v>0</v>
      </c>
      <c r="H19" s="78">
        <f>'КОШ5 (суб)'!H16</f>
        <v>0</v>
      </c>
      <c r="I19" s="78">
        <f>'КОШ5 (суб)'!I16</f>
        <v>0</v>
      </c>
      <c r="J19" s="78">
        <f>'КОШ5 (суб)'!J16</f>
        <v>0</v>
      </c>
      <c r="K19" s="78">
        <f>'КОШ5 (суб)'!K16</f>
        <v>0</v>
      </c>
      <c r="L19" s="78">
        <f>'КОШ5 (суб)'!L16</f>
        <v>0</v>
      </c>
      <c r="M19" s="220">
        <f t="shared" si="0"/>
        <v>246485.69</v>
      </c>
    </row>
    <row r="20" spans="1:13" ht="12.75">
      <c r="A20" s="236" t="s">
        <v>57</v>
      </c>
      <c r="B20" s="446">
        <f>'КОШ 6(суб)'!B16</f>
        <v>121336.99</v>
      </c>
      <c r="C20" s="446">
        <f>'КОШ 6(суб)'!C16</f>
        <v>25870.42</v>
      </c>
      <c r="D20" s="78">
        <f>'КОШ 6(суб)'!D16</f>
        <v>0</v>
      </c>
      <c r="E20" s="78">
        <f>'КОШ 6(суб)'!E16</f>
        <v>0</v>
      </c>
      <c r="F20" s="78">
        <f>'КОШ 6(суб)'!F16</f>
        <v>0</v>
      </c>
      <c r="G20" s="78">
        <f>'КОШ 6(суб)'!G16</f>
        <v>0</v>
      </c>
      <c r="H20" s="78">
        <f>'КОШ 6(суб)'!H16</f>
        <v>0</v>
      </c>
      <c r="I20" s="78">
        <f>'КОШ 6(суб)'!I16</f>
        <v>0</v>
      </c>
      <c r="J20" s="78">
        <f>'КОШ 6(суб)'!J16</f>
        <v>0</v>
      </c>
      <c r="K20" s="78">
        <f>'КОШ 6(суб)'!K16</f>
        <v>0</v>
      </c>
      <c r="L20" s="78">
        <f>'КОШ 6(суб)'!L16</f>
        <v>0</v>
      </c>
      <c r="M20" s="220">
        <f t="shared" si="0"/>
        <v>147207.41</v>
      </c>
    </row>
    <row r="21" spans="1:13" ht="12.75">
      <c r="A21" s="255" t="s">
        <v>60</v>
      </c>
      <c r="B21" s="446">
        <f>'Шев1(суб)'!B16</f>
        <v>461131.36</v>
      </c>
      <c r="C21" s="446">
        <f>'Шев1(суб)'!C16</f>
        <v>94194.63</v>
      </c>
      <c r="D21" s="78">
        <f>'Шев1(суб)'!D16</f>
        <v>0</v>
      </c>
      <c r="E21" s="78">
        <f>'Шев1(суб)'!E16</f>
        <v>0</v>
      </c>
      <c r="F21" s="78">
        <f>'Шев1(суб)'!F16</f>
        <v>0</v>
      </c>
      <c r="G21" s="78">
        <f>'Шев1(суб)'!G16</f>
        <v>0</v>
      </c>
      <c r="H21" s="78">
        <f>'Шев1(суб)'!H16</f>
        <v>0</v>
      </c>
      <c r="I21" s="78">
        <f>'Шев1(суб)'!I16</f>
        <v>0</v>
      </c>
      <c r="J21" s="78">
        <f>'Шев1(суб)'!J16</f>
        <v>0</v>
      </c>
      <c r="K21" s="78">
        <f>'Шев1(суб)'!K16</f>
        <v>0</v>
      </c>
      <c r="L21" s="78">
        <f>'Шев1(суб)'!L16</f>
        <v>0</v>
      </c>
      <c r="M21" s="220">
        <f t="shared" si="0"/>
        <v>555325.99</v>
      </c>
    </row>
    <row r="22" spans="1:13" ht="12.75">
      <c r="A22" s="255" t="s">
        <v>61</v>
      </c>
      <c r="B22" s="446">
        <f>'Шевч2(суб)'!B15</f>
        <v>348443.62</v>
      </c>
      <c r="C22" s="446">
        <f>'Шевч2(суб)'!C15</f>
        <v>75979.78</v>
      </c>
      <c r="D22" s="78">
        <f>'Шевч2(суб)'!D15</f>
        <v>0</v>
      </c>
      <c r="E22" s="78">
        <f>'Шевч2(суб)'!E15</f>
        <v>0</v>
      </c>
      <c r="F22" s="78">
        <f>'Шевч2(суб)'!F15</f>
        <v>0</v>
      </c>
      <c r="G22" s="78">
        <f>'Шевч2(суб)'!G15</f>
        <v>0</v>
      </c>
      <c r="H22" s="78">
        <f>'Шевч2(суб)'!H15</f>
        <v>0</v>
      </c>
      <c r="I22" s="78">
        <f>'Шевч2(суб)'!I15</f>
        <v>0</v>
      </c>
      <c r="J22" s="78">
        <f>'Шевч2(суб)'!J15</f>
        <v>0</v>
      </c>
      <c r="K22" s="78">
        <f>'Шевч2(суб)'!K15</f>
        <v>0</v>
      </c>
      <c r="L22" s="78">
        <f>'Шевч2(суб)'!L15</f>
        <v>0</v>
      </c>
      <c r="M22" s="220">
        <f t="shared" si="0"/>
        <v>424423.4</v>
      </c>
    </row>
    <row r="23" spans="1:13" ht="12.75">
      <c r="A23" s="237" t="s">
        <v>21</v>
      </c>
      <c r="B23" s="78">
        <f>'Мирное(суб)'!B16</f>
        <v>0</v>
      </c>
      <c r="C23" s="423">
        <f>'Мирное(суб)'!C16</f>
        <v>0</v>
      </c>
      <c r="D23" s="78">
        <f>'Мирное(суб)'!D16</f>
        <v>0</v>
      </c>
      <c r="E23" s="78">
        <f>'Мирное(суб)'!E16</f>
        <v>0</v>
      </c>
      <c r="F23" s="78">
        <f>'Мирное(суб)'!F16</f>
        <v>0</v>
      </c>
      <c r="G23" s="78">
        <f>'Мирное(суб)'!G16</f>
        <v>0</v>
      </c>
      <c r="H23" s="78">
        <f>'Мирное(суб)'!H16</f>
        <v>0</v>
      </c>
      <c r="I23" s="78">
        <f>'Мирное(суб)'!I16</f>
        <v>0</v>
      </c>
      <c r="J23" s="78">
        <f>'Мирное(суб)'!J16</f>
        <v>0</v>
      </c>
      <c r="K23" s="78">
        <f>'Мирное(суб)'!K16</f>
        <v>0</v>
      </c>
      <c r="L23" s="78">
        <f>'Мирное(суб)'!L16</f>
        <v>0</v>
      </c>
      <c r="M23" s="220">
        <f t="shared" si="0"/>
        <v>0</v>
      </c>
    </row>
    <row r="24" spans="1:13" ht="12.75">
      <c r="A24" s="236" t="s">
        <v>20</v>
      </c>
      <c r="B24" s="78">
        <f>'Десант.(суб) '!B15</f>
        <v>0</v>
      </c>
      <c r="C24" s="423">
        <f>'Десант.(суб) '!C15</f>
        <v>0</v>
      </c>
      <c r="D24" s="78">
        <f>'Десант.(суб) '!D15</f>
        <v>0</v>
      </c>
      <c r="E24" s="78">
        <f>'Десант.(суб) '!E15</f>
        <v>0</v>
      </c>
      <c r="F24" s="78">
        <f>'Десант.(суб) '!F15</f>
        <v>0</v>
      </c>
      <c r="G24" s="78">
        <f>'Десант.(суб) '!G15</f>
        <v>0</v>
      </c>
      <c r="H24" s="78">
        <f>'Десант.(суб) '!H15</f>
        <v>0</v>
      </c>
      <c r="I24" s="78">
        <f>'Десант.(суб) '!I15</f>
        <v>0</v>
      </c>
      <c r="J24" s="78">
        <f>'Десант.(суб) '!J15</f>
        <v>0</v>
      </c>
      <c r="K24" s="78">
        <f>'Десант.(суб) '!K15</f>
        <v>0</v>
      </c>
      <c r="L24" s="78">
        <f>'Десант.(суб) '!L15</f>
        <v>0</v>
      </c>
      <c r="M24" s="220">
        <f t="shared" si="0"/>
        <v>0</v>
      </c>
    </row>
    <row r="25" spans="1:13" ht="12.75">
      <c r="A25" s="237" t="s">
        <v>58</v>
      </c>
      <c r="B25" s="446">
        <f>'Дмитр(суб)'!B16</f>
        <v>471047.99</v>
      </c>
      <c r="C25" s="446">
        <f>'Дмитр(суб)'!C16</f>
        <v>105378.13</v>
      </c>
      <c r="D25" s="78">
        <f>'Дмитр(суб)'!D16</f>
        <v>0</v>
      </c>
      <c r="E25" s="78">
        <f>'Дмитр(суб)'!E16</f>
        <v>0</v>
      </c>
      <c r="F25" s="78">
        <f>'Дмитр(суб)'!F16</f>
        <v>0</v>
      </c>
      <c r="G25" s="78">
        <f>'Дмитр(суб)'!G16</f>
        <v>0</v>
      </c>
      <c r="H25" s="78">
        <f>'Дмитр(суб)'!H16</f>
        <v>0</v>
      </c>
      <c r="I25" s="78">
        <f>'Дмитр(суб)'!I16</f>
        <v>0</v>
      </c>
      <c r="J25" s="78">
        <f>'Дмитр(суб)'!J16</f>
        <v>0</v>
      </c>
      <c r="K25" s="78">
        <f>'Дмитр(суб)'!K16</f>
        <v>0</v>
      </c>
      <c r="L25" s="78">
        <f>'Дмитр(суб)'!L16</f>
        <v>0</v>
      </c>
      <c r="M25" s="220">
        <f t="shared" si="0"/>
        <v>576426.12</v>
      </c>
    </row>
    <row r="26" spans="1:13" ht="12.75">
      <c r="A26" s="236" t="s">
        <v>76</v>
      </c>
      <c r="B26" s="446">
        <f>'Новос(суб)'!B17</f>
        <v>207046.84</v>
      </c>
      <c r="C26" s="446">
        <f>'Новос(суб)'!C17</f>
        <v>48059.12</v>
      </c>
      <c r="D26" s="78">
        <f>'Новос(суб)'!D17</f>
        <v>0</v>
      </c>
      <c r="E26" s="78">
        <f>'Новос(суб)'!E17</f>
        <v>0</v>
      </c>
      <c r="F26" s="78">
        <f>'Новос(суб)'!F17</f>
        <v>0</v>
      </c>
      <c r="G26" s="78">
        <f>'Новос(суб)'!G17</f>
        <v>0</v>
      </c>
      <c r="H26" s="78">
        <f>'Новос(суб)'!H17</f>
        <v>0</v>
      </c>
      <c r="I26" s="78">
        <f>'Новос(суб)'!I17</f>
        <v>0</v>
      </c>
      <c r="J26" s="78">
        <f>'Новос(суб)'!J17</f>
        <v>0</v>
      </c>
      <c r="K26" s="78">
        <f>'Новос(суб)'!K17</f>
        <v>0</v>
      </c>
      <c r="L26" s="78">
        <f>'Новос(суб)'!L17</f>
        <v>0</v>
      </c>
      <c r="M26" s="220">
        <f t="shared" si="0"/>
        <v>255105.96</v>
      </c>
    </row>
    <row r="27" spans="1:13" ht="12.75">
      <c r="A27" s="236" t="s">
        <v>59</v>
      </c>
      <c r="B27" s="446">
        <f>'Прим(суб) '!B17</f>
        <v>262188.43</v>
      </c>
      <c r="C27" s="446">
        <f>'Прим(суб) '!C17</f>
        <v>55797.73</v>
      </c>
      <c r="D27" s="78">
        <f>'Прим(суб) '!D17</f>
        <v>0</v>
      </c>
      <c r="E27" s="78">
        <f>'Прим(суб) '!E17</f>
        <v>0</v>
      </c>
      <c r="F27" s="78">
        <f>'Прим(суб) '!F17</f>
        <v>0</v>
      </c>
      <c r="G27" s="78">
        <f>'Прим(суб) '!G17</f>
        <v>0</v>
      </c>
      <c r="H27" s="78">
        <f>'Прим(суб) '!H17</f>
        <v>0</v>
      </c>
      <c r="I27" s="78">
        <f>'Прим(суб) '!I17</f>
        <v>0</v>
      </c>
      <c r="J27" s="78">
        <f>'Прим(суб) '!J17</f>
        <v>0</v>
      </c>
      <c r="K27" s="78">
        <f>'Прим(суб) '!K17</f>
        <v>0</v>
      </c>
      <c r="L27" s="78">
        <f>'Прим(суб) '!L17</f>
        <v>0</v>
      </c>
      <c r="M27" s="220">
        <f t="shared" si="0"/>
        <v>317986.16</v>
      </c>
    </row>
    <row r="28" spans="1:13" ht="12.75">
      <c r="A28" s="236" t="s">
        <v>25</v>
      </c>
      <c r="B28" s="446">
        <f>'Ст.Тр(суб)'!B15</f>
        <v>240101.12</v>
      </c>
      <c r="C28" s="446">
        <f>'Ст.Тр(суб)'!C15</f>
        <v>52397.62</v>
      </c>
      <c r="D28" s="78">
        <f>'Ст.Тр(суб)'!D15</f>
        <v>0</v>
      </c>
      <c r="E28" s="78">
        <f>'Ст.Тр(суб)'!E15</f>
        <v>0</v>
      </c>
      <c r="F28" s="78">
        <f>'Ст.Тр(суб)'!F15</f>
        <v>0</v>
      </c>
      <c r="G28" s="78">
        <f>'Ст.Тр(суб)'!G15</f>
        <v>0</v>
      </c>
      <c r="H28" s="78">
        <f>'Ст.Тр(суб)'!H15</f>
        <v>0</v>
      </c>
      <c r="I28" s="78">
        <f>'Ст.Тр(суб)'!I15</f>
        <v>0</v>
      </c>
      <c r="J28" s="78">
        <f>'Ст.Тр(суб)'!J15</f>
        <v>0</v>
      </c>
      <c r="K28" s="78">
        <f>'Ст.Тр(суб)'!K15</f>
        <v>0</v>
      </c>
      <c r="L28" s="78">
        <f>'Ст.Тр(суб)'!L15</f>
        <v>0</v>
      </c>
      <c r="M28" s="220">
        <f t="shared" si="0"/>
        <v>292498.74</v>
      </c>
    </row>
    <row r="29" spans="1:13" ht="12.75">
      <c r="A29" s="237" t="s">
        <v>24</v>
      </c>
      <c r="B29" s="446">
        <f>'Приоз(суб) '!B16</f>
        <v>215188.62</v>
      </c>
      <c r="C29" s="446">
        <f>'Приоз(суб) '!C16</f>
        <v>45911.19</v>
      </c>
      <c r="D29" s="78">
        <f>'Приоз(суб) '!D16</f>
        <v>0</v>
      </c>
      <c r="E29" s="78">
        <f>'Приоз(суб) '!E16</f>
        <v>0</v>
      </c>
      <c r="F29" s="78">
        <f>'Приоз(суб) '!F16</f>
        <v>0</v>
      </c>
      <c r="G29" s="78">
        <f>'Приоз(суб) '!G16</f>
        <v>0</v>
      </c>
      <c r="H29" s="78">
        <f>'Приоз(суб) '!H16</f>
        <v>0</v>
      </c>
      <c r="I29" s="78">
        <f>'Приоз(суб) '!I16</f>
        <v>0</v>
      </c>
      <c r="J29" s="78">
        <f>'Приоз(суб) '!J16</f>
        <v>0</v>
      </c>
      <c r="K29" s="78">
        <f>'Приоз(суб) '!K16</f>
        <v>0</v>
      </c>
      <c r="L29" s="78">
        <f>'Приоз(суб) '!L16</f>
        <v>0</v>
      </c>
      <c r="M29" s="220">
        <f t="shared" si="0"/>
        <v>261099.81</v>
      </c>
    </row>
    <row r="30" spans="1:13" ht="12.75">
      <c r="A30" s="236" t="s">
        <v>26</v>
      </c>
      <c r="B30" s="447">
        <f>'Труд.(суб) '!B16</f>
        <v>225441.52</v>
      </c>
      <c r="C30" s="447">
        <f>'Труд.(суб) '!C16</f>
        <v>49597.13</v>
      </c>
      <c r="D30" s="84">
        <f>'Труд.(суб) '!D16</f>
        <v>0</v>
      </c>
      <c r="E30" s="84">
        <f>'Труд.(суб) '!E16</f>
        <v>0</v>
      </c>
      <c r="F30" s="84">
        <f>'Труд.(суб) '!F16</f>
        <v>0</v>
      </c>
      <c r="G30" s="84">
        <f>'Труд.(суб) '!G16</f>
        <v>0</v>
      </c>
      <c r="H30" s="84">
        <f>'Труд.(суб) '!H16</f>
        <v>0</v>
      </c>
      <c r="I30" s="84">
        <f>'Труд.(суб) '!I16</f>
        <v>0</v>
      </c>
      <c r="J30" s="84">
        <f>'Труд.(суб) '!J16</f>
        <v>0</v>
      </c>
      <c r="K30" s="84">
        <f>'Труд.(суб) '!K16</f>
        <v>0</v>
      </c>
      <c r="L30" s="84">
        <f>'Труд.(суб) '!L16</f>
        <v>0</v>
      </c>
      <c r="M30" s="220">
        <f t="shared" si="0"/>
        <v>275038.64999999997</v>
      </c>
    </row>
    <row r="31" spans="1:13" ht="12.75">
      <c r="A31" s="236" t="s">
        <v>78</v>
      </c>
      <c r="B31" s="446">
        <f>'Фурм(суб)'!B15</f>
        <v>173630.36</v>
      </c>
      <c r="C31" s="446">
        <f>'Фурм(суб)'!C15</f>
        <v>36979.43</v>
      </c>
      <c r="D31" s="78">
        <f>'Фурм(суб)'!D15</f>
        <v>0</v>
      </c>
      <c r="E31" s="78">
        <f>'Фурм(суб)'!E15</f>
        <v>0</v>
      </c>
      <c r="F31" s="78">
        <f>'Фурм(суб)'!F15</f>
        <v>0</v>
      </c>
      <c r="G31" s="78">
        <f>'Фурм(суб)'!G15</f>
        <v>0</v>
      </c>
      <c r="H31" s="78">
        <f>'Фурм(суб)'!H15</f>
        <v>0</v>
      </c>
      <c r="I31" s="78">
        <f>'Фурм(суб)'!I15</f>
        <v>0</v>
      </c>
      <c r="J31" s="78">
        <f>'Фурм(суб)'!J15</f>
        <v>0</v>
      </c>
      <c r="K31" s="78">
        <f>'Фурм(суб)'!K15</f>
        <v>0</v>
      </c>
      <c r="L31" s="78">
        <f>'Фурм(суб)'!L15</f>
        <v>0</v>
      </c>
      <c r="M31" s="220">
        <f t="shared" si="0"/>
        <v>210609.78999999998</v>
      </c>
    </row>
    <row r="32" spans="1:13" ht="12.75">
      <c r="A32" s="237" t="s">
        <v>29</v>
      </c>
      <c r="B32" s="446">
        <f>'Вас(суб)'!B17</f>
        <v>169975.18</v>
      </c>
      <c r="C32" s="446">
        <f>'Вас(суб)'!C17</f>
        <v>37394.54</v>
      </c>
      <c r="D32" s="78">
        <f>'Вас(суб)'!D17</f>
        <v>0</v>
      </c>
      <c r="E32" s="78">
        <f>'Вас(суб)'!E17</f>
        <v>0</v>
      </c>
      <c r="F32" s="78">
        <f>'Вас(суб)'!F17</f>
        <v>0</v>
      </c>
      <c r="G32" s="78">
        <f>'Вас(суб)'!G17</f>
        <v>0</v>
      </c>
      <c r="H32" s="78">
        <f>'Вас(суб)'!H17</f>
        <v>0</v>
      </c>
      <c r="I32" s="78">
        <f>'Вас(суб)'!I17</f>
        <v>0</v>
      </c>
      <c r="J32" s="78">
        <f>'Вас(суб)'!J17</f>
        <v>0</v>
      </c>
      <c r="K32" s="78">
        <f>'Вас(суб)'!K17</f>
        <v>0</v>
      </c>
      <c r="L32" s="78">
        <f>'Вас(суб)'!L17</f>
        <v>0</v>
      </c>
      <c r="M32" s="220">
        <f t="shared" si="0"/>
        <v>207369.72</v>
      </c>
    </row>
    <row r="33" spans="1:13" ht="12.75">
      <c r="A33" s="236" t="s">
        <v>30</v>
      </c>
      <c r="B33" s="446">
        <f>'Лиски(суб)'!B16</f>
        <v>238501.11</v>
      </c>
      <c r="C33" s="446">
        <f>'Лиски(суб)'!C16</f>
        <v>52470.24</v>
      </c>
      <c r="D33" s="78">
        <f>'Лиски(суб)'!D16</f>
        <v>0</v>
      </c>
      <c r="E33" s="78">
        <f>'Лиски(суб)'!E16</f>
        <v>0</v>
      </c>
      <c r="F33" s="78">
        <f>'Лиски(суб)'!F16</f>
        <v>0</v>
      </c>
      <c r="G33" s="78">
        <f>'Лиски(суб)'!G16</f>
        <v>0</v>
      </c>
      <c r="H33" s="78">
        <f>'Лиски(суб)'!H16</f>
        <v>0</v>
      </c>
      <c r="I33" s="78">
        <f>'Лиски(суб)'!I16</f>
        <v>0</v>
      </c>
      <c r="J33" s="78">
        <f>'Лиски(суб)'!J16</f>
        <v>0</v>
      </c>
      <c r="K33" s="78">
        <f>'Лиски(суб)'!K16</f>
        <v>0</v>
      </c>
      <c r="L33" s="78">
        <f>'Лиски(суб)'!L16</f>
        <v>0</v>
      </c>
      <c r="M33" s="220">
        <f t="shared" si="0"/>
        <v>290971.35</v>
      </c>
    </row>
    <row r="34" spans="1:13" ht="12.75">
      <c r="A34" s="236" t="s">
        <v>62</v>
      </c>
      <c r="B34" s="78">
        <f>'Н.Ник(суб)'!B16</f>
        <v>0</v>
      </c>
      <c r="C34" s="423">
        <f>'Н.Ник(суб)'!C16</f>
        <v>0</v>
      </c>
      <c r="D34" s="78">
        <f>'Н.Ник(суб)'!D16</f>
        <v>0</v>
      </c>
      <c r="E34" s="78">
        <f>'Н.Ник(суб)'!E16</f>
        <v>0</v>
      </c>
      <c r="F34" s="78">
        <f>'Н.Ник(суб)'!F16</f>
        <v>0</v>
      </c>
      <c r="G34" s="78">
        <f>'Н.Ник(суб)'!G16</f>
        <v>0</v>
      </c>
      <c r="H34" s="78">
        <f>'Н.Ник(суб)'!H16</f>
        <v>0</v>
      </c>
      <c r="I34" s="78">
        <f>'Н.Ник(суб)'!I16</f>
        <v>0</v>
      </c>
      <c r="J34" s="78">
        <f>'Н.Ник(суб)'!J16</f>
        <v>0</v>
      </c>
      <c r="K34" s="78">
        <f>'Н.Ник(суб)'!K16</f>
        <v>0</v>
      </c>
      <c r="L34" s="78">
        <f>'Н.Ник(суб)'!L16</f>
        <v>0</v>
      </c>
      <c r="M34" s="220">
        <f t="shared" si="0"/>
        <v>0</v>
      </c>
    </row>
    <row r="35" spans="1:13" ht="12.75">
      <c r="A35" s="236" t="s">
        <v>63</v>
      </c>
      <c r="B35" s="446">
        <f>'Ч.Яр(суб)'!B16</f>
        <v>138697.5</v>
      </c>
      <c r="C35" s="446">
        <f>'Ч.Яр(суб)'!C16</f>
        <v>30513.45</v>
      </c>
      <c r="D35" s="78">
        <f>'Ч.Яр(суб)'!D16</f>
        <v>0</v>
      </c>
      <c r="E35" s="78">
        <f>'Ч.Яр(суб)'!E16</f>
        <v>0</v>
      </c>
      <c r="F35" s="78">
        <f>'Ч.Яр(суб)'!F16</f>
        <v>0</v>
      </c>
      <c r="G35" s="78">
        <f>'Ч.Яр(суб)'!G16</f>
        <v>0</v>
      </c>
      <c r="H35" s="78">
        <f>'Ч.Яр(суб)'!H16</f>
        <v>0</v>
      </c>
      <c r="I35" s="78">
        <f>'Ч.Яр(суб)'!I16</f>
        <v>0</v>
      </c>
      <c r="J35" s="78">
        <f>'Ч.Яр(суб)'!J16</f>
        <v>0</v>
      </c>
      <c r="K35" s="78">
        <f>'Ч.Яр(суб)'!K16</f>
        <v>0</v>
      </c>
      <c r="L35" s="78">
        <f>'Ч.Яр(суб)'!L16</f>
        <v>0</v>
      </c>
      <c r="M35" s="220">
        <f t="shared" si="0"/>
        <v>169210.95</v>
      </c>
    </row>
    <row r="36" spans="1:13" ht="13.5" thickBot="1">
      <c r="A36" s="236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220">
        <f t="shared" si="0"/>
        <v>0</v>
      </c>
    </row>
    <row r="37" spans="1:13" s="293" customFormat="1" ht="15.75" thickBot="1">
      <c r="A37" s="198" t="s">
        <v>81</v>
      </c>
      <c r="B37" s="199">
        <f>SUM(B13:B36)</f>
        <v>5768852.62</v>
      </c>
      <c r="C37" s="199">
        <f aca="true" t="shared" si="1" ref="C37:L37">SUM(C13:C36)</f>
        <v>1245337.7</v>
      </c>
      <c r="D37" s="199">
        <f t="shared" si="1"/>
        <v>0</v>
      </c>
      <c r="E37" s="199">
        <f t="shared" si="1"/>
        <v>0</v>
      </c>
      <c r="F37" s="199">
        <f t="shared" si="1"/>
        <v>0</v>
      </c>
      <c r="G37" s="199">
        <f t="shared" si="1"/>
        <v>0</v>
      </c>
      <c r="H37" s="199">
        <f t="shared" si="1"/>
        <v>0</v>
      </c>
      <c r="I37" s="199">
        <f t="shared" si="1"/>
        <v>0</v>
      </c>
      <c r="J37" s="199">
        <f t="shared" si="1"/>
        <v>0</v>
      </c>
      <c r="K37" s="199">
        <f t="shared" si="1"/>
        <v>0</v>
      </c>
      <c r="L37" s="199">
        <f t="shared" si="1"/>
        <v>0</v>
      </c>
      <c r="M37" s="199">
        <f>SUM(M13:M36)</f>
        <v>7014190.319999999</v>
      </c>
    </row>
    <row r="38" spans="1:13" ht="12.75">
      <c r="A38" s="101"/>
      <c r="B38" s="10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103"/>
    </row>
    <row r="39" spans="1:13" ht="13.5" thickBot="1">
      <c r="A39" s="97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1:13" ht="13.5" thickBot="1">
      <c r="A40" s="124" t="s">
        <v>11</v>
      </c>
      <c r="B40" s="125">
        <f>B12+B37</f>
        <v>61724606.02</v>
      </c>
      <c r="C40" s="125">
        <f aca="true" t="shared" si="2" ref="C40:L40">C12+C37</f>
        <v>13531669.64</v>
      </c>
      <c r="D40" s="125">
        <f t="shared" si="2"/>
        <v>23000</v>
      </c>
      <c r="E40" s="125">
        <f t="shared" si="2"/>
        <v>0</v>
      </c>
      <c r="F40" s="125">
        <f t="shared" si="2"/>
        <v>0</v>
      </c>
      <c r="G40" s="125">
        <f t="shared" si="2"/>
        <v>97111.11</v>
      </c>
      <c r="H40" s="125">
        <f t="shared" si="2"/>
        <v>0</v>
      </c>
      <c r="I40" s="125">
        <f t="shared" si="2"/>
        <v>0</v>
      </c>
      <c r="J40" s="125">
        <f t="shared" si="2"/>
        <v>0</v>
      </c>
      <c r="K40" s="125">
        <f t="shared" si="2"/>
        <v>0</v>
      </c>
      <c r="L40" s="125">
        <f t="shared" si="2"/>
        <v>0</v>
      </c>
      <c r="M40" s="126">
        <f>M12+M37</f>
        <v>75376386.77</v>
      </c>
    </row>
    <row r="41" spans="1:13" ht="12.75">
      <c r="A41" s="101"/>
      <c r="B41" s="10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103"/>
    </row>
    <row r="42" spans="1:13" ht="12.75">
      <c r="A42" s="77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81"/>
    </row>
    <row r="43" spans="1:13" ht="14.25">
      <c r="A43" s="62" t="s">
        <v>79</v>
      </c>
      <c r="B43" s="335"/>
      <c r="C43" s="334"/>
      <c r="D43" s="334"/>
      <c r="E43" s="334"/>
      <c r="F43" s="334"/>
      <c r="G43" s="334"/>
      <c r="H43" s="336"/>
      <c r="I43" s="335"/>
      <c r="J43" s="335"/>
      <c r="K43" s="334"/>
      <c r="L43" s="335"/>
      <c r="M43" s="221">
        <f>SUM(B43:L43)</f>
        <v>0</v>
      </c>
    </row>
    <row r="44" spans="1:13" ht="15">
      <c r="A44" s="25"/>
      <c r="B44" s="26"/>
      <c r="C44" s="26"/>
      <c r="D44" s="27"/>
      <c r="E44" s="26"/>
      <c r="F44" s="26"/>
      <c r="G44" s="26"/>
      <c r="H44" s="26"/>
      <c r="I44" s="26"/>
      <c r="J44" s="26"/>
      <c r="K44" s="26"/>
      <c r="L44" s="26"/>
      <c r="M44" s="40"/>
    </row>
    <row r="45" spans="1:13" ht="15.75">
      <c r="A45" s="28" t="s">
        <v>80</v>
      </c>
      <c r="B45" s="26">
        <f>B40-B43</f>
        <v>61724606.02</v>
      </c>
      <c r="C45" s="26">
        <f aca="true" t="shared" si="3" ref="C45:L45">C40-C43</f>
        <v>13531669.64</v>
      </c>
      <c r="D45" s="26">
        <f t="shared" si="3"/>
        <v>23000</v>
      </c>
      <c r="E45" s="26">
        <f t="shared" si="3"/>
        <v>0</v>
      </c>
      <c r="F45" s="26">
        <f t="shared" si="3"/>
        <v>0</v>
      </c>
      <c r="G45" s="26">
        <f t="shared" si="3"/>
        <v>97111.11</v>
      </c>
      <c r="H45" s="26">
        <f t="shared" si="3"/>
        <v>0</v>
      </c>
      <c r="I45" s="26">
        <f t="shared" si="3"/>
        <v>0</v>
      </c>
      <c r="J45" s="26">
        <f t="shared" si="3"/>
        <v>0</v>
      </c>
      <c r="K45" s="26">
        <f t="shared" si="3"/>
        <v>0</v>
      </c>
      <c r="L45" s="26">
        <f t="shared" si="3"/>
        <v>0</v>
      </c>
      <c r="M45" s="26">
        <f>M40-M43</f>
        <v>75376386.77</v>
      </c>
    </row>
    <row r="46" spans="1:13" ht="12.75">
      <c r="A46" s="21"/>
      <c r="B46" s="23"/>
      <c r="C46" s="24"/>
      <c r="D46" s="24"/>
      <c r="E46" s="24"/>
      <c r="F46" s="23"/>
      <c r="G46" s="24"/>
      <c r="H46" s="24"/>
      <c r="I46" s="24"/>
      <c r="J46" s="24"/>
      <c r="K46" s="24"/>
      <c r="L46" s="24"/>
      <c r="M46" s="39"/>
    </row>
    <row r="47" spans="1:13" ht="13.5" thickBot="1">
      <c r="A47" s="2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41"/>
    </row>
    <row r="48" spans="1:13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2" ht="12.75">
      <c r="D52" t="s">
        <v>10</v>
      </c>
    </row>
  </sheetData>
  <sheetProtection/>
  <mergeCells count="9">
    <mergeCell ref="A9:A10"/>
    <mergeCell ref="B9:L9"/>
    <mergeCell ref="M9:M10"/>
    <mergeCell ref="A1:D1"/>
    <mergeCell ref="A2:D2"/>
    <mergeCell ref="B5:C5"/>
    <mergeCell ref="F5:J5"/>
    <mergeCell ref="A7:D7"/>
    <mergeCell ref="F6:M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31"/>
  <sheetViews>
    <sheetView zoomScalePageLayoutView="0" workbookViewId="0" topLeftCell="B1">
      <selection activeCell="B14" sqref="B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7.75390625" style="0" customWidth="1"/>
    <col min="5" max="5" width="5.7539062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7.87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40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4370822.08</v>
      </c>
      <c r="C12" s="152">
        <v>923204.52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 aca="true" t="shared" si="0" ref="M12:M23">SUM(B12:L12)</f>
        <v>5299137.71</v>
      </c>
    </row>
    <row r="13" spans="1:13" ht="14.25">
      <c r="A13" s="62" t="s">
        <v>111</v>
      </c>
      <c r="B13" s="96">
        <v>571896.12</v>
      </c>
      <c r="C13" s="63">
        <v>121318.8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 t="shared" si="0"/>
        <v>693214.92</v>
      </c>
    </row>
    <row r="14" spans="1:13" ht="14.25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 t="shared" si="0"/>
        <v>0</v>
      </c>
    </row>
    <row r="15" spans="1:13" ht="12.75">
      <c r="A15" s="77"/>
      <c r="B15" s="43"/>
      <c r="C15" s="21"/>
      <c r="D15" s="21"/>
      <c r="E15" s="79"/>
      <c r="F15" s="79"/>
      <c r="G15" s="79"/>
      <c r="H15" s="79"/>
      <c r="I15" s="79"/>
      <c r="J15" s="79"/>
      <c r="K15" s="79"/>
      <c r="L15" s="21"/>
      <c r="M15" s="86">
        <f t="shared" si="0"/>
        <v>0</v>
      </c>
    </row>
    <row r="16" spans="1:13" ht="12.75">
      <c r="A16" s="101"/>
      <c r="B16" s="43"/>
      <c r="C16" s="21"/>
      <c r="D16" s="21"/>
      <c r="E16" s="79"/>
      <c r="F16" s="79"/>
      <c r="G16" s="79"/>
      <c r="H16" s="21"/>
      <c r="I16" s="79"/>
      <c r="J16" s="79"/>
      <c r="K16" s="79"/>
      <c r="L16" s="78"/>
      <c r="M16" s="86">
        <f t="shared" si="0"/>
        <v>0</v>
      </c>
    </row>
    <row r="17" spans="1:13" ht="12.75">
      <c r="A17" s="77"/>
      <c r="B17" s="43"/>
      <c r="C17" s="21"/>
      <c r="D17" s="21"/>
      <c r="E17" s="79"/>
      <c r="F17" s="78"/>
      <c r="G17" s="79"/>
      <c r="H17" s="79"/>
      <c r="I17" s="79"/>
      <c r="J17" s="79"/>
      <c r="K17" s="79"/>
      <c r="L17" s="79"/>
      <c r="M17" s="86">
        <f t="shared" si="0"/>
        <v>0</v>
      </c>
    </row>
    <row r="18" spans="1:13" ht="13.5" customHeight="1">
      <c r="A18" s="77"/>
      <c r="B18" s="43"/>
      <c r="C18" s="21"/>
      <c r="D18" s="21"/>
      <c r="E18" s="79"/>
      <c r="F18" s="79"/>
      <c r="G18" s="79"/>
      <c r="H18" s="21"/>
      <c r="I18" s="79"/>
      <c r="J18" s="21"/>
      <c r="K18" s="21"/>
      <c r="L18" s="21"/>
      <c r="M18" s="86">
        <f t="shared" si="0"/>
        <v>0</v>
      </c>
    </row>
    <row r="19" spans="1:13" ht="12.75">
      <c r="A19" s="77"/>
      <c r="B19" s="43"/>
      <c r="C19" s="21"/>
      <c r="D19" s="21"/>
      <c r="E19" s="79"/>
      <c r="F19" s="79"/>
      <c r="G19" s="79"/>
      <c r="H19" s="79"/>
      <c r="I19" s="79"/>
      <c r="J19" s="79"/>
      <c r="K19" s="79"/>
      <c r="L19" s="79"/>
      <c r="M19" s="86">
        <f t="shared" si="0"/>
        <v>0</v>
      </c>
    </row>
    <row r="20" spans="1:13" ht="12.75">
      <c r="A20" s="77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24"/>
      <c r="M20" s="94">
        <f t="shared" si="0"/>
        <v>0</v>
      </c>
    </row>
    <row r="21" spans="1:13" ht="12.75">
      <c r="A21" s="83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24"/>
      <c r="M21" s="94">
        <f t="shared" si="0"/>
        <v>0</v>
      </c>
    </row>
    <row r="22" spans="1:13" ht="12.75">
      <c r="A22" s="83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24"/>
      <c r="M22" s="94">
        <f t="shared" si="0"/>
        <v>0</v>
      </c>
    </row>
    <row r="23" spans="1:13" ht="13.5" thickBot="1">
      <c r="A23" s="119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115"/>
      <c r="M23" s="94">
        <f t="shared" si="0"/>
        <v>0</v>
      </c>
    </row>
    <row r="24" spans="1:13" ht="13.5" thickBot="1">
      <c r="A24" s="154" t="s">
        <v>81</v>
      </c>
      <c r="B24" s="159">
        <f aca="true" t="shared" si="1" ref="B24:M24">SUM(B13:B23)</f>
        <v>571896.12</v>
      </c>
      <c r="C24" s="159">
        <f t="shared" si="1"/>
        <v>121318.8</v>
      </c>
      <c r="D24" s="159">
        <f t="shared" si="1"/>
        <v>0</v>
      </c>
      <c r="E24" s="159">
        <f t="shared" si="1"/>
        <v>0</v>
      </c>
      <c r="F24" s="159">
        <f t="shared" si="1"/>
        <v>0</v>
      </c>
      <c r="G24" s="159">
        <f t="shared" si="1"/>
        <v>0</v>
      </c>
      <c r="H24" s="159">
        <f t="shared" si="1"/>
        <v>0</v>
      </c>
      <c r="I24" s="159">
        <f t="shared" si="1"/>
        <v>0</v>
      </c>
      <c r="J24" s="159">
        <f t="shared" si="1"/>
        <v>0</v>
      </c>
      <c r="K24" s="159">
        <f t="shared" si="1"/>
        <v>0</v>
      </c>
      <c r="L24" s="159">
        <f t="shared" si="1"/>
        <v>0</v>
      </c>
      <c r="M24" s="159">
        <f t="shared" si="1"/>
        <v>693214.92</v>
      </c>
    </row>
    <row r="25" spans="1:13" ht="13.5" thickBot="1">
      <c r="A25" s="111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2"/>
      <c r="M25" s="112"/>
    </row>
    <row r="26" spans="1:14" ht="13.5" thickBot="1">
      <c r="A26" s="155" t="s">
        <v>44</v>
      </c>
      <c r="B26" s="156">
        <f aca="true" t="shared" si="2" ref="B26:M26">B12+B24</f>
        <v>4942718.2</v>
      </c>
      <c r="C26" s="156">
        <f t="shared" si="2"/>
        <v>1044523.3200000001</v>
      </c>
      <c r="D26" s="156">
        <f t="shared" si="2"/>
        <v>0</v>
      </c>
      <c r="E26" s="156">
        <f t="shared" si="2"/>
        <v>0</v>
      </c>
      <c r="F26" s="156">
        <f t="shared" si="2"/>
        <v>0</v>
      </c>
      <c r="G26" s="156">
        <f t="shared" si="2"/>
        <v>5111.11</v>
      </c>
      <c r="H26" s="156">
        <f t="shared" si="2"/>
        <v>0</v>
      </c>
      <c r="I26" s="156">
        <f t="shared" si="2"/>
        <v>0</v>
      </c>
      <c r="J26" s="156">
        <f t="shared" si="2"/>
        <v>0</v>
      </c>
      <c r="K26" s="156">
        <f t="shared" si="2"/>
        <v>0</v>
      </c>
      <c r="L26" s="156">
        <f t="shared" si="2"/>
        <v>0</v>
      </c>
      <c r="M26" s="158">
        <f t="shared" si="2"/>
        <v>5992352.63</v>
      </c>
      <c r="N26" s="85"/>
    </row>
    <row r="27" spans="1:13" ht="12.75">
      <c r="A27" s="111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2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4">
      <selection activeCell="C15" sqref="C15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9.25390625" style="0" customWidth="1"/>
    <col min="8" max="8" width="9.25390625" style="0" bestFit="1" customWidth="1"/>
    <col min="9" max="9" width="7.25390625" style="0" customWidth="1"/>
    <col min="10" max="10" width="9.25390625" style="0" bestFit="1" customWidth="1"/>
    <col min="11" max="11" width="7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41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3374761.99</v>
      </c>
      <c r="C12" s="152">
        <v>738843.78</v>
      </c>
      <c r="D12" s="152"/>
      <c r="E12" s="152"/>
      <c r="F12" s="152"/>
      <c r="G12" s="152">
        <v>5111.13</v>
      </c>
      <c r="H12" s="152"/>
      <c r="I12" s="152"/>
      <c r="J12" s="152"/>
      <c r="K12" s="152"/>
      <c r="L12" s="152"/>
      <c r="M12" s="153">
        <f>SUM(B12:L12)</f>
        <v>4118716.9000000004</v>
      </c>
    </row>
    <row r="13" spans="1:13" ht="14.25">
      <c r="A13" s="62" t="s">
        <v>111</v>
      </c>
      <c r="B13" s="96">
        <v>428067.75</v>
      </c>
      <c r="C13" s="63">
        <v>92319.49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520387.24</v>
      </c>
    </row>
    <row r="14" spans="1:13" ht="14.25">
      <c r="A14" s="361"/>
      <c r="B14" s="359"/>
      <c r="C14" s="61"/>
      <c r="D14" s="79"/>
      <c r="E14" s="79"/>
      <c r="F14" s="79"/>
      <c r="G14" s="79"/>
      <c r="H14" s="79"/>
      <c r="I14" s="79"/>
      <c r="J14" s="79"/>
      <c r="K14" s="79"/>
      <c r="L14" s="24"/>
      <c r="M14" s="94">
        <f>SUM(B14:L14)</f>
        <v>0</v>
      </c>
    </row>
    <row r="15" spans="1:13" ht="13.5" thickBot="1">
      <c r="A15" s="119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115"/>
      <c r="M15" s="94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428067.75</v>
      </c>
      <c r="C16" s="159">
        <f t="shared" si="0"/>
        <v>92319.49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520387.24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3802829.74</v>
      </c>
      <c r="C18" s="156">
        <f t="shared" si="1"/>
        <v>831163.27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5111.13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4639104.140000001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5.75390625" style="0" customWidth="1"/>
    <col min="6" max="6" width="10.25390625" style="0" customWidth="1"/>
    <col min="7" max="7" width="8.00390625" style="0" customWidth="1"/>
    <col min="8" max="8" width="9.25390625" style="0" bestFit="1" customWidth="1"/>
    <col min="9" max="9" width="9.00390625" style="0" customWidth="1"/>
    <col min="10" max="10" width="9.25390625" style="0" bestFit="1" customWidth="1"/>
    <col min="11" max="11" width="7.2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17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5030735.51</v>
      </c>
      <c r="C12" s="152">
        <v>1100724.73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6136571.350000001</v>
      </c>
    </row>
    <row r="13" spans="1:13" ht="14.25">
      <c r="A13" s="62" t="s">
        <v>111</v>
      </c>
      <c r="B13" s="96">
        <v>615986.2</v>
      </c>
      <c r="C13" s="63">
        <v>131914.59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747900.7899999999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615986.2</v>
      </c>
      <c r="C16" s="159">
        <f t="shared" si="0"/>
        <v>131914.59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747900.7899999999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5646721.71</v>
      </c>
      <c r="C18" s="156">
        <f t="shared" si="1"/>
        <v>1232639.32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6884472.140000001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PageLayoutView="0" workbookViewId="0" topLeftCell="B4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8.625" style="0" customWidth="1"/>
    <col min="7" max="7" width="9.625" style="0" customWidth="1"/>
    <col min="8" max="8" width="9.25390625" style="0" bestFit="1" customWidth="1"/>
    <col min="9" max="9" width="7.875" style="0" customWidth="1"/>
    <col min="10" max="10" width="9.25390625" style="0" bestFit="1" customWidth="1"/>
    <col min="11" max="11" width="8.87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18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4961319.31</v>
      </c>
      <c r="C12" s="152">
        <v>1073575.22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6040005.64</v>
      </c>
    </row>
    <row r="13" spans="1:13" ht="14.25">
      <c r="A13" s="62" t="s">
        <v>111</v>
      </c>
      <c r="B13" s="96">
        <v>678134.46</v>
      </c>
      <c r="C13" s="63">
        <v>144793.17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822927.63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4.25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19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115"/>
      <c r="M16" s="94">
        <f>SUM(B16:L16)</f>
        <v>0</v>
      </c>
    </row>
    <row r="17" spans="1:13" ht="13.5" thickBot="1">
      <c r="A17" s="154" t="s">
        <v>81</v>
      </c>
      <c r="B17" s="159">
        <f aca="true" t="shared" si="0" ref="B17:M17">SUM(B13:B16)</f>
        <v>678134.46</v>
      </c>
      <c r="C17" s="159">
        <f t="shared" si="0"/>
        <v>144793.17</v>
      </c>
      <c r="D17" s="159">
        <f t="shared" si="0"/>
        <v>0</v>
      </c>
      <c r="E17" s="159">
        <f t="shared" si="0"/>
        <v>0</v>
      </c>
      <c r="F17" s="159">
        <f t="shared" si="0"/>
        <v>0</v>
      </c>
      <c r="G17" s="159">
        <f t="shared" si="0"/>
        <v>0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59">
        <f t="shared" si="0"/>
        <v>822927.63</v>
      </c>
    </row>
    <row r="18" spans="1:13" ht="13.5" thickBot="1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2"/>
      <c r="M18" s="112"/>
    </row>
    <row r="19" spans="1:14" ht="13.5" thickBot="1">
      <c r="A19" s="155" t="s">
        <v>44</v>
      </c>
      <c r="B19" s="156">
        <f aca="true" t="shared" si="1" ref="B19:M19">B12+B17</f>
        <v>5639453.77</v>
      </c>
      <c r="C19" s="156">
        <f t="shared" si="1"/>
        <v>1218368.39</v>
      </c>
      <c r="D19" s="156">
        <f t="shared" si="1"/>
        <v>0</v>
      </c>
      <c r="E19" s="156">
        <f t="shared" si="1"/>
        <v>0</v>
      </c>
      <c r="F19" s="156">
        <f t="shared" si="1"/>
        <v>0</v>
      </c>
      <c r="G19" s="156">
        <f t="shared" si="1"/>
        <v>5111.11</v>
      </c>
      <c r="H19" s="156">
        <f t="shared" si="1"/>
        <v>0</v>
      </c>
      <c r="I19" s="156">
        <f t="shared" si="1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8">
        <f t="shared" si="1"/>
        <v>6862933.27</v>
      </c>
      <c r="N19" s="85"/>
    </row>
    <row r="20" spans="1:13" ht="12.7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2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D13" sqref="D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8.25390625" style="0" customWidth="1"/>
    <col min="10" max="10" width="9.25390625" style="0" bestFit="1" customWidth="1"/>
    <col min="11" max="11" width="8.1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146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1655867.3</v>
      </c>
      <c r="C12" s="152">
        <v>365569.04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2026547.4500000002</v>
      </c>
    </row>
    <row r="13" spans="1:13" ht="14.25">
      <c r="A13" s="62" t="s">
        <v>111</v>
      </c>
      <c r="B13" s="96">
        <v>202037.45</v>
      </c>
      <c r="C13" s="63">
        <v>44448.24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246485.69</v>
      </c>
    </row>
    <row r="14" spans="1:13" ht="14.25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2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202037.45</v>
      </c>
      <c r="C16" s="159">
        <f t="shared" si="0"/>
        <v>44448.24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246485.69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1857904.75</v>
      </c>
      <c r="C18" s="156">
        <f t="shared" si="1"/>
        <v>410017.27999999997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2273033.14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19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1077192.24</v>
      </c>
      <c r="C12" s="152">
        <v>228291.67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1310595.02</v>
      </c>
    </row>
    <row r="13" spans="1:13" ht="14.25">
      <c r="A13" s="62" t="s">
        <v>111</v>
      </c>
      <c r="B13" s="96">
        <v>121336.99</v>
      </c>
      <c r="C13" s="63">
        <v>25870.42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147207.41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121336.99</v>
      </c>
      <c r="C16" s="159">
        <f t="shared" si="0"/>
        <v>25870.42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147207.41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1198529.23</v>
      </c>
      <c r="C18" s="156">
        <f t="shared" si="1"/>
        <v>254162.09000000003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1457802.43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7"/>
  <sheetViews>
    <sheetView zoomScalePageLayoutView="0" workbookViewId="0" topLeftCell="A2">
      <selection activeCell="F6" sqref="F6:M6"/>
    </sheetView>
  </sheetViews>
  <sheetFormatPr defaultColWidth="9.00390625" defaultRowHeight="12.75"/>
  <cols>
    <col min="1" max="1" width="20.125" style="0" customWidth="1"/>
    <col min="2" max="2" width="15.125" style="0" customWidth="1"/>
    <col min="3" max="3" width="11.00390625" style="0" customWidth="1"/>
    <col min="4" max="4" width="7.875" style="0" customWidth="1"/>
    <col min="5" max="5" width="8.25390625" style="0" customWidth="1"/>
    <col min="8" max="8" width="7.75390625" style="0" customWidth="1"/>
    <col min="9" max="9" width="6.25390625" style="0" hidden="1" customWidth="1"/>
    <col min="10" max="10" width="7.625" style="0" hidden="1" customWidth="1"/>
    <col min="11" max="11" width="7.75390625" style="0" customWidth="1"/>
    <col min="13" max="13" width="9.00390625" style="0" customWidth="1"/>
    <col min="14" max="14" width="5.625" style="0" hidden="1" customWidth="1"/>
    <col min="15" max="15" width="10.7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477" t="s">
        <v>199</v>
      </c>
      <c r="C6" s="477"/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377196.39</v>
      </c>
      <c r="C12" s="150">
        <v>86810.64</v>
      </c>
      <c r="D12" s="150">
        <v>216</v>
      </c>
      <c r="E12" s="150">
        <v>383.55</v>
      </c>
      <c r="F12" s="150">
        <v>58978.66</v>
      </c>
      <c r="G12" s="150">
        <v>3366.94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17139.62</v>
      </c>
      <c r="N12" s="150">
        <v>0</v>
      </c>
      <c r="O12" s="150">
        <v>0</v>
      </c>
      <c r="P12" s="318">
        <f aca="true" t="shared" si="0" ref="P12:P20">SUM(B12:O12)</f>
        <v>544091.7999999999</v>
      </c>
    </row>
    <row r="13" spans="1:16" ht="12.75">
      <c r="A13" s="235" t="s">
        <v>111</v>
      </c>
      <c r="B13" s="87"/>
      <c r="C13" s="284"/>
      <c r="D13" s="87"/>
      <c r="E13" s="87"/>
      <c r="F13" s="87"/>
      <c r="G13" s="366"/>
      <c r="H13" s="87"/>
      <c r="I13" s="87"/>
      <c r="J13" s="87"/>
      <c r="K13" s="87"/>
      <c r="L13" s="87"/>
      <c r="M13" s="87"/>
      <c r="N13" s="87"/>
      <c r="O13" s="87"/>
      <c r="P13" s="86">
        <f t="shared" si="0"/>
        <v>0</v>
      </c>
    </row>
    <row r="14" spans="1:16" ht="12.75">
      <c r="A14" s="236" t="s">
        <v>115</v>
      </c>
      <c r="B14" s="86"/>
      <c r="C14" s="87"/>
      <c r="D14" s="87"/>
      <c r="E14" s="87"/>
      <c r="F14" s="87"/>
      <c r="G14" s="367"/>
      <c r="H14" s="240"/>
      <c r="I14" s="87"/>
      <c r="J14" s="87"/>
      <c r="K14" s="87"/>
      <c r="L14" s="87"/>
      <c r="M14" s="87"/>
      <c r="N14" s="87"/>
      <c r="O14" s="87"/>
      <c r="P14" s="86">
        <f t="shared" si="0"/>
        <v>0</v>
      </c>
    </row>
    <row r="15" spans="1:16" ht="12.75">
      <c r="A15" s="236" t="s">
        <v>177</v>
      </c>
      <c r="B15" s="240"/>
      <c r="C15" s="284"/>
      <c r="D15" s="284"/>
      <c r="E15" s="284"/>
      <c r="F15" s="87"/>
      <c r="G15" s="284"/>
      <c r="H15" s="284"/>
      <c r="I15" s="284"/>
      <c r="J15" s="284"/>
      <c r="K15" s="284"/>
      <c r="L15" s="284"/>
      <c r="M15" s="284"/>
      <c r="N15" s="284"/>
      <c r="O15" s="284"/>
      <c r="P15" s="240">
        <f t="shared" si="0"/>
        <v>0</v>
      </c>
    </row>
    <row r="16" spans="1:16" ht="12.75">
      <c r="A16" s="236" t="s">
        <v>109</v>
      </c>
      <c r="B16" s="240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40">
        <f t="shared" si="0"/>
        <v>0</v>
      </c>
    </row>
    <row r="17" spans="1:16" ht="12.75">
      <c r="A17" s="236" t="s">
        <v>112</v>
      </c>
      <c r="B17" s="240"/>
      <c r="C17" s="284"/>
      <c r="D17" s="284"/>
      <c r="E17" s="284"/>
      <c r="F17" s="87"/>
      <c r="G17" s="284"/>
      <c r="H17" s="284"/>
      <c r="I17" s="284"/>
      <c r="J17" s="284"/>
      <c r="K17" s="284"/>
      <c r="L17" s="284"/>
      <c r="M17" s="284"/>
      <c r="N17" s="284"/>
      <c r="O17" s="284"/>
      <c r="P17" s="240">
        <f t="shared" si="0"/>
        <v>0</v>
      </c>
    </row>
    <row r="18" spans="1:16" ht="12.75">
      <c r="A18" s="236" t="s">
        <v>143</v>
      </c>
      <c r="B18" s="240"/>
      <c r="C18" s="284"/>
      <c r="D18" s="284"/>
      <c r="E18" s="284"/>
      <c r="F18" s="284"/>
      <c r="G18" s="284"/>
      <c r="H18" s="284"/>
      <c r="I18" s="284"/>
      <c r="J18" s="284"/>
      <c r="K18" s="284"/>
      <c r="L18" s="87"/>
      <c r="M18" s="87"/>
      <c r="N18" s="284"/>
      <c r="O18" s="284"/>
      <c r="P18" s="240">
        <f t="shared" si="0"/>
        <v>0</v>
      </c>
    </row>
    <row r="19" spans="1:16" ht="12.75">
      <c r="A19" s="236" t="s">
        <v>140</v>
      </c>
      <c r="B19" s="240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87"/>
      <c r="N19" s="284"/>
      <c r="O19" s="284"/>
      <c r="P19" s="240">
        <f t="shared" si="0"/>
        <v>0</v>
      </c>
    </row>
    <row r="20" spans="1:16" ht="13.5" thickBot="1">
      <c r="A20" s="408" t="s">
        <v>123</v>
      </c>
      <c r="B20" s="115"/>
      <c r="C20" s="116"/>
      <c r="D20" s="116"/>
      <c r="E20" s="116"/>
      <c r="F20" s="116"/>
      <c r="G20" s="409"/>
      <c r="H20" s="116"/>
      <c r="I20" s="116"/>
      <c r="J20" s="116"/>
      <c r="K20" s="116"/>
      <c r="L20" s="116"/>
      <c r="M20" s="116"/>
      <c r="N20" s="116"/>
      <c r="O20" s="116"/>
      <c r="P20" s="23">
        <f t="shared" si="0"/>
        <v>0</v>
      </c>
    </row>
    <row r="21" spans="1:16" ht="12.75">
      <c r="A21" s="133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</row>
    <row r="22" spans="1:16" ht="13.5" thickBot="1">
      <c r="A22" s="137" t="s">
        <v>81</v>
      </c>
      <c r="B22" s="138">
        <f aca="true" t="shared" si="1" ref="B22:P22">SUM(B13:B21)</f>
        <v>0</v>
      </c>
      <c r="C22" s="139">
        <f t="shared" si="1"/>
        <v>0</v>
      </c>
      <c r="D22" s="139">
        <f t="shared" si="1"/>
        <v>0</v>
      </c>
      <c r="E22" s="139">
        <f t="shared" si="1"/>
        <v>0</v>
      </c>
      <c r="F22" s="139">
        <f t="shared" si="1"/>
        <v>0</v>
      </c>
      <c r="G22" s="139">
        <f t="shared" si="1"/>
        <v>0</v>
      </c>
      <c r="H22" s="139">
        <f t="shared" si="1"/>
        <v>0</v>
      </c>
      <c r="I22" s="139">
        <f t="shared" si="1"/>
        <v>0</v>
      </c>
      <c r="J22" s="139">
        <f t="shared" si="1"/>
        <v>0</v>
      </c>
      <c r="K22" s="139">
        <f t="shared" si="1"/>
        <v>0</v>
      </c>
      <c r="L22" s="139">
        <f t="shared" si="1"/>
        <v>0</v>
      </c>
      <c r="M22" s="139">
        <f t="shared" si="1"/>
        <v>0</v>
      </c>
      <c r="N22" s="139">
        <f t="shared" si="1"/>
        <v>0</v>
      </c>
      <c r="O22" s="139">
        <f t="shared" si="1"/>
        <v>0</v>
      </c>
      <c r="P22" s="140">
        <f t="shared" si="1"/>
        <v>0</v>
      </c>
    </row>
    <row r="23" spans="1:16" ht="12.75">
      <c r="A23" s="141" t="s">
        <v>44</v>
      </c>
      <c r="B23" s="146">
        <f aca="true" t="shared" si="2" ref="B23:P23">B12+B22</f>
        <v>377196.39</v>
      </c>
      <c r="C23" s="147">
        <f t="shared" si="2"/>
        <v>86810.64</v>
      </c>
      <c r="D23" s="147">
        <f t="shared" si="2"/>
        <v>216</v>
      </c>
      <c r="E23" s="147">
        <f t="shared" si="2"/>
        <v>383.55</v>
      </c>
      <c r="F23" s="147">
        <f t="shared" si="2"/>
        <v>58978.66</v>
      </c>
      <c r="G23" s="147">
        <f t="shared" si="2"/>
        <v>3366.94</v>
      </c>
      <c r="H23" s="147">
        <f t="shared" si="2"/>
        <v>0</v>
      </c>
      <c r="I23" s="147">
        <f t="shared" si="2"/>
        <v>0</v>
      </c>
      <c r="J23" s="147">
        <f t="shared" si="2"/>
        <v>0</v>
      </c>
      <c r="K23" s="147">
        <f t="shared" si="2"/>
        <v>0</v>
      </c>
      <c r="L23" s="147">
        <f t="shared" si="2"/>
        <v>0</v>
      </c>
      <c r="M23" s="147">
        <f t="shared" si="2"/>
        <v>17139.62</v>
      </c>
      <c r="N23" s="147">
        <f t="shared" si="2"/>
        <v>0</v>
      </c>
      <c r="O23" s="147">
        <f t="shared" si="2"/>
        <v>0</v>
      </c>
      <c r="P23" s="148">
        <f t="shared" si="2"/>
        <v>544091.7999999999</v>
      </c>
    </row>
    <row r="24" spans="1:16" ht="13.5" thickBot="1">
      <c r="A24" s="142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</row>
    <row r="25" spans="1:16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</sheetData>
  <sheetProtection/>
  <mergeCells count="12">
    <mergeCell ref="F6:M6"/>
    <mergeCell ref="A7:D7"/>
    <mergeCell ref="A9:A10"/>
    <mergeCell ref="B9:O9"/>
    <mergeCell ref="P9:P10"/>
    <mergeCell ref="B6:C6"/>
    <mergeCell ref="A1:D1"/>
    <mergeCell ref="O1:P1"/>
    <mergeCell ref="A2:D2"/>
    <mergeCell ref="O3:P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7.00390625" style="0" customWidth="1"/>
    <col min="6" max="6" width="10.25390625" style="0" customWidth="1"/>
    <col min="7" max="7" width="10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7.37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147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3843524.06</v>
      </c>
      <c r="C12" s="152">
        <v>805011.79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4653646.96</v>
      </c>
    </row>
    <row r="13" spans="1:13" ht="14.25">
      <c r="A13" s="62" t="s">
        <v>111</v>
      </c>
      <c r="B13" s="96">
        <v>461131.36</v>
      </c>
      <c r="C13" s="63">
        <v>94194.63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555325.99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19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115"/>
      <c r="M15" s="94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461131.36</v>
      </c>
      <c r="C16" s="159">
        <f t="shared" si="0"/>
        <v>94194.63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555325.99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4304655.42</v>
      </c>
      <c r="C18" s="156">
        <f t="shared" si="1"/>
        <v>899206.42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5208972.95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148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2677283.92</v>
      </c>
      <c r="C12" s="152">
        <v>635213.95</v>
      </c>
      <c r="D12" s="152">
        <v>23000</v>
      </c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3340608.98</v>
      </c>
    </row>
    <row r="13" spans="1:13" ht="14.25">
      <c r="A13" s="62" t="s">
        <v>111</v>
      </c>
      <c r="B13" s="96">
        <v>348443.62</v>
      </c>
      <c r="C13" s="63">
        <v>75979.78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424423.4</v>
      </c>
    </row>
    <row r="14" spans="1:13" ht="15" thickBot="1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54" t="s">
        <v>81</v>
      </c>
      <c r="B15" s="159">
        <f aca="true" t="shared" si="0" ref="B15:M15">SUM(B13:B14)</f>
        <v>348443.62</v>
      </c>
      <c r="C15" s="159">
        <f t="shared" si="0"/>
        <v>75979.78</v>
      </c>
      <c r="D15" s="159">
        <f t="shared" si="0"/>
        <v>0</v>
      </c>
      <c r="E15" s="159">
        <f t="shared" si="0"/>
        <v>0</v>
      </c>
      <c r="F15" s="159">
        <f t="shared" si="0"/>
        <v>0</v>
      </c>
      <c r="G15" s="159">
        <f t="shared" si="0"/>
        <v>0</v>
      </c>
      <c r="H15" s="159">
        <f t="shared" si="0"/>
        <v>0</v>
      </c>
      <c r="I15" s="159">
        <f t="shared" si="0"/>
        <v>0</v>
      </c>
      <c r="J15" s="159">
        <f t="shared" si="0"/>
        <v>0</v>
      </c>
      <c r="K15" s="159">
        <f t="shared" si="0"/>
        <v>0</v>
      </c>
      <c r="L15" s="159">
        <f t="shared" si="0"/>
        <v>0</v>
      </c>
      <c r="M15" s="159">
        <f t="shared" si="0"/>
        <v>424423.4</v>
      </c>
    </row>
    <row r="16" spans="1:13" ht="13.5" thickBot="1">
      <c r="A16" s="11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2"/>
      <c r="M16" s="112"/>
    </row>
    <row r="17" spans="1:14" ht="13.5" thickBot="1">
      <c r="A17" s="155" t="s">
        <v>44</v>
      </c>
      <c r="B17" s="156">
        <f aca="true" t="shared" si="1" ref="B17:M17">B12+B15</f>
        <v>3025727.54</v>
      </c>
      <c r="C17" s="156">
        <f t="shared" si="1"/>
        <v>711193.73</v>
      </c>
      <c r="D17" s="156">
        <f t="shared" si="1"/>
        <v>23000</v>
      </c>
      <c r="E17" s="156">
        <f t="shared" si="1"/>
        <v>0</v>
      </c>
      <c r="F17" s="156">
        <f t="shared" si="1"/>
        <v>0</v>
      </c>
      <c r="G17" s="156">
        <f t="shared" si="1"/>
        <v>5111.11</v>
      </c>
      <c r="H17" s="156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8">
        <f t="shared" si="1"/>
        <v>3765032.38</v>
      </c>
      <c r="N17" s="85"/>
    </row>
    <row r="18" spans="1:13" ht="12.75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2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149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3682521.24</v>
      </c>
      <c r="C12" s="152">
        <v>819370.79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4507003.140000001</v>
      </c>
    </row>
    <row r="13" spans="1:13" ht="14.25">
      <c r="A13" s="62" t="s">
        <v>111</v>
      </c>
      <c r="B13" s="96">
        <v>471047.99</v>
      </c>
      <c r="C13" s="63">
        <v>105378.13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576426.12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471047.99</v>
      </c>
      <c r="C16" s="159">
        <f t="shared" si="0"/>
        <v>105378.13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576426.12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4153569.2300000004</v>
      </c>
      <c r="C18" s="156">
        <f t="shared" si="1"/>
        <v>924748.92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5083429.260000001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152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1571014.35</v>
      </c>
      <c r="C12" s="152">
        <v>379561.38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1955686.84</v>
      </c>
    </row>
    <row r="13" spans="1:13" ht="14.25">
      <c r="A13" s="62" t="s">
        <v>111</v>
      </c>
      <c r="B13" s="96">
        <v>207046.84</v>
      </c>
      <c r="C13" s="63">
        <v>48059.12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255105.96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4.25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5" thickBot="1">
      <c r="A16" s="358"/>
      <c r="B16" s="359"/>
      <c r="C16" s="61"/>
      <c r="D16" s="61"/>
      <c r="E16" s="79"/>
      <c r="F16" s="79"/>
      <c r="G16" s="79"/>
      <c r="H16" s="21"/>
      <c r="I16" s="79"/>
      <c r="J16" s="79"/>
      <c r="K16" s="79"/>
      <c r="L16" s="78"/>
      <c r="M16" s="86">
        <f>SUM(B16:L16)</f>
        <v>0</v>
      </c>
    </row>
    <row r="17" spans="1:13" ht="13.5" thickBot="1">
      <c r="A17" s="154" t="s">
        <v>81</v>
      </c>
      <c r="B17" s="159">
        <f aca="true" t="shared" si="0" ref="B17:M17">SUM(B13:B16)</f>
        <v>207046.84</v>
      </c>
      <c r="C17" s="159">
        <f t="shared" si="0"/>
        <v>48059.12</v>
      </c>
      <c r="D17" s="159">
        <f t="shared" si="0"/>
        <v>0</v>
      </c>
      <c r="E17" s="159">
        <f t="shared" si="0"/>
        <v>0</v>
      </c>
      <c r="F17" s="159">
        <f t="shared" si="0"/>
        <v>0</v>
      </c>
      <c r="G17" s="159">
        <f t="shared" si="0"/>
        <v>0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59">
        <f t="shared" si="0"/>
        <v>255105.96</v>
      </c>
    </row>
    <row r="18" spans="1:13" ht="13.5" thickBot="1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2"/>
      <c r="M18" s="112"/>
    </row>
    <row r="19" spans="1:14" ht="13.5" thickBot="1">
      <c r="A19" s="155" t="s">
        <v>44</v>
      </c>
      <c r="B19" s="156">
        <f aca="true" t="shared" si="1" ref="B19:M19">B12+B17</f>
        <v>1778061.1900000002</v>
      </c>
      <c r="C19" s="156">
        <f t="shared" si="1"/>
        <v>427620.5</v>
      </c>
      <c r="D19" s="156">
        <f t="shared" si="1"/>
        <v>0</v>
      </c>
      <c r="E19" s="156">
        <f t="shared" si="1"/>
        <v>0</v>
      </c>
      <c r="F19" s="156">
        <f t="shared" si="1"/>
        <v>0</v>
      </c>
      <c r="G19" s="156">
        <f t="shared" si="1"/>
        <v>5111.11</v>
      </c>
      <c r="H19" s="156">
        <f t="shared" si="1"/>
        <v>0</v>
      </c>
      <c r="I19" s="156">
        <f t="shared" si="1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8">
        <f t="shared" si="1"/>
        <v>2210792.8000000003</v>
      </c>
      <c r="N19" s="85"/>
    </row>
    <row r="20" spans="1:13" ht="12.7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2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153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2105553.63</v>
      </c>
      <c r="C12" s="152">
        <v>453273.9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2563938.6399999997</v>
      </c>
    </row>
    <row r="13" spans="1:13" ht="14.25">
      <c r="A13" s="62" t="s">
        <v>111</v>
      </c>
      <c r="B13" s="96">
        <v>262188.43</v>
      </c>
      <c r="C13" s="63">
        <v>55797.73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317986.16</v>
      </c>
    </row>
    <row r="14" spans="1:13" ht="14.25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4.25">
      <c r="A15" s="62"/>
      <c r="B15" s="359"/>
      <c r="C15" s="61"/>
      <c r="D15" s="2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19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115"/>
      <c r="M16" s="94">
        <f>SUM(B16:L16)</f>
        <v>0</v>
      </c>
    </row>
    <row r="17" spans="1:13" ht="13.5" thickBot="1">
      <c r="A17" s="154" t="s">
        <v>81</v>
      </c>
      <c r="B17" s="159">
        <f aca="true" t="shared" si="0" ref="B17:M17">SUM(B13:B16)</f>
        <v>262188.43</v>
      </c>
      <c r="C17" s="159">
        <f t="shared" si="0"/>
        <v>55797.73</v>
      </c>
      <c r="D17" s="159">
        <f t="shared" si="0"/>
        <v>0</v>
      </c>
      <c r="E17" s="159">
        <f t="shared" si="0"/>
        <v>0</v>
      </c>
      <c r="F17" s="159">
        <f t="shared" si="0"/>
        <v>0</v>
      </c>
      <c r="G17" s="159">
        <f t="shared" si="0"/>
        <v>0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59">
        <f t="shared" si="0"/>
        <v>317986.16</v>
      </c>
    </row>
    <row r="18" spans="1:13" ht="13.5" thickBot="1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2"/>
      <c r="M18" s="112"/>
    </row>
    <row r="19" spans="1:14" ht="13.5" thickBot="1">
      <c r="A19" s="155" t="s">
        <v>44</v>
      </c>
      <c r="B19" s="156">
        <f aca="true" t="shared" si="1" ref="B19:M19">B12+B17</f>
        <v>2367742.06</v>
      </c>
      <c r="C19" s="156">
        <f t="shared" si="1"/>
        <v>509071.63</v>
      </c>
      <c r="D19" s="156">
        <f t="shared" si="1"/>
        <v>0</v>
      </c>
      <c r="E19" s="156">
        <f t="shared" si="1"/>
        <v>0</v>
      </c>
      <c r="F19" s="156">
        <f t="shared" si="1"/>
        <v>0</v>
      </c>
      <c r="G19" s="156">
        <f t="shared" si="1"/>
        <v>5111.11</v>
      </c>
      <c r="H19" s="156">
        <f t="shared" si="1"/>
        <v>0</v>
      </c>
      <c r="I19" s="156">
        <f t="shared" si="1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8">
        <f t="shared" si="1"/>
        <v>2881924.8</v>
      </c>
      <c r="N19" s="85"/>
    </row>
    <row r="20" spans="1:13" ht="12.7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2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D13" sqref="D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154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1726692.49</v>
      </c>
      <c r="C12" s="152">
        <v>375646.69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2107450.29</v>
      </c>
    </row>
    <row r="13" spans="1:13" ht="14.25">
      <c r="A13" s="62" t="s">
        <v>111</v>
      </c>
      <c r="B13" s="96">
        <v>215188.62</v>
      </c>
      <c r="C13" s="63">
        <v>45911.19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261099.81</v>
      </c>
    </row>
    <row r="14" spans="1:13" ht="14.25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2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215188.62</v>
      </c>
      <c r="C16" s="159">
        <f t="shared" si="0"/>
        <v>45911.19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261099.81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1941881.1099999999</v>
      </c>
      <c r="C18" s="156">
        <f t="shared" si="1"/>
        <v>421557.88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2368550.1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155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1834427.08</v>
      </c>
      <c r="C12" s="152">
        <v>399713.21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2239251.4</v>
      </c>
    </row>
    <row r="13" spans="1:13" ht="14.25">
      <c r="A13" s="62" t="s">
        <v>111</v>
      </c>
      <c r="B13" s="96">
        <v>240101.12</v>
      </c>
      <c r="C13" s="63">
        <v>52397.62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292498.74</v>
      </c>
    </row>
    <row r="14" spans="1:13" ht="15" thickBot="1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54" t="s">
        <v>81</v>
      </c>
      <c r="B15" s="159">
        <f aca="true" t="shared" si="0" ref="B15:M15">SUM(B13:B14)</f>
        <v>240101.12</v>
      </c>
      <c r="C15" s="159">
        <f t="shared" si="0"/>
        <v>52397.62</v>
      </c>
      <c r="D15" s="159">
        <f t="shared" si="0"/>
        <v>0</v>
      </c>
      <c r="E15" s="159">
        <f t="shared" si="0"/>
        <v>0</v>
      </c>
      <c r="F15" s="159">
        <f t="shared" si="0"/>
        <v>0</v>
      </c>
      <c r="G15" s="159">
        <f t="shared" si="0"/>
        <v>0</v>
      </c>
      <c r="H15" s="159">
        <f t="shared" si="0"/>
        <v>0</v>
      </c>
      <c r="I15" s="159">
        <f t="shared" si="0"/>
        <v>0</v>
      </c>
      <c r="J15" s="159">
        <f t="shared" si="0"/>
        <v>0</v>
      </c>
      <c r="K15" s="159">
        <f t="shared" si="0"/>
        <v>0</v>
      </c>
      <c r="L15" s="159">
        <f t="shared" si="0"/>
        <v>0</v>
      </c>
      <c r="M15" s="159">
        <f t="shared" si="0"/>
        <v>292498.74</v>
      </c>
    </row>
    <row r="16" spans="1:13" ht="13.5" thickBot="1">
      <c r="A16" s="11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2"/>
      <c r="M16" s="112"/>
    </row>
    <row r="17" spans="1:14" ht="13.5" thickBot="1">
      <c r="A17" s="155" t="s">
        <v>44</v>
      </c>
      <c r="B17" s="156">
        <f aca="true" t="shared" si="1" ref="B17:M17">B12+B15</f>
        <v>2074528.2000000002</v>
      </c>
      <c r="C17" s="156">
        <f t="shared" si="1"/>
        <v>452110.83</v>
      </c>
      <c r="D17" s="156">
        <f t="shared" si="1"/>
        <v>0</v>
      </c>
      <c r="E17" s="156">
        <f t="shared" si="1"/>
        <v>0</v>
      </c>
      <c r="F17" s="156">
        <f t="shared" si="1"/>
        <v>0</v>
      </c>
      <c r="G17" s="156">
        <f t="shared" si="1"/>
        <v>5111.11</v>
      </c>
      <c r="H17" s="156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8">
        <f t="shared" si="1"/>
        <v>2531750.1399999997</v>
      </c>
      <c r="N17" s="85"/>
    </row>
    <row r="18" spans="1:13" ht="12.75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2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156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1874435.42</v>
      </c>
      <c r="C12" s="152">
        <v>415281.14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2294827.67</v>
      </c>
    </row>
    <row r="13" spans="1:13" ht="14.25">
      <c r="A13" s="62" t="s">
        <v>111</v>
      </c>
      <c r="B13" s="96">
        <v>225441.52</v>
      </c>
      <c r="C13" s="63">
        <v>49597.13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275038.64999999997</v>
      </c>
    </row>
    <row r="14" spans="1:13" ht="14.25">
      <c r="A14" s="62"/>
      <c r="B14" s="61"/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77"/>
      <c r="B15" s="43"/>
      <c r="C15" s="21"/>
      <c r="D15" s="2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225441.52</v>
      </c>
      <c r="C16" s="159">
        <f t="shared" si="0"/>
        <v>49597.13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275038.64999999997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2099876.94</v>
      </c>
      <c r="C18" s="156">
        <f t="shared" si="1"/>
        <v>464878.27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2569866.32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2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157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1406011.5</v>
      </c>
      <c r="C12" s="152">
        <v>316393.21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1727515.82</v>
      </c>
    </row>
    <row r="13" spans="1:13" ht="14.25">
      <c r="A13" s="62" t="s">
        <v>111</v>
      </c>
      <c r="B13" s="96">
        <v>173630.36</v>
      </c>
      <c r="C13" s="63">
        <v>36979.43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210609.78999999998</v>
      </c>
    </row>
    <row r="14" spans="1:13" ht="15" thickBot="1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54" t="s">
        <v>81</v>
      </c>
      <c r="B15" s="159">
        <f aca="true" t="shared" si="0" ref="B15:M15">SUM(B13:B14)</f>
        <v>173630.36</v>
      </c>
      <c r="C15" s="159">
        <f t="shared" si="0"/>
        <v>36979.43</v>
      </c>
      <c r="D15" s="159">
        <f t="shared" si="0"/>
        <v>0</v>
      </c>
      <c r="E15" s="159">
        <f t="shared" si="0"/>
        <v>0</v>
      </c>
      <c r="F15" s="159">
        <f t="shared" si="0"/>
        <v>0</v>
      </c>
      <c r="G15" s="159">
        <f t="shared" si="0"/>
        <v>0</v>
      </c>
      <c r="H15" s="159">
        <f t="shared" si="0"/>
        <v>0</v>
      </c>
      <c r="I15" s="159">
        <f t="shared" si="0"/>
        <v>0</v>
      </c>
      <c r="J15" s="159">
        <f t="shared" si="0"/>
        <v>0</v>
      </c>
      <c r="K15" s="159">
        <f t="shared" si="0"/>
        <v>0</v>
      </c>
      <c r="L15" s="159">
        <f t="shared" si="0"/>
        <v>0</v>
      </c>
      <c r="M15" s="159">
        <f t="shared" si="0"/>
        <v>210609.78999999998</v>
      </c>
    </row>
    <row r="16" spans="1:13" ht="13.5" thickBot="1">
      <c r="A16" s="11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2"/>
      <c r="M16" s="112"/>
    </row>
    <row r="17" spans="1:14" ht="13.5" thickBot="1">
      <c r="A17" s="155" t="s">
        <v>44</v>
      </c>
      <c r="B17" s="156">
        <f aca="true" t="shared" si="1" ref="B17:M17">B12+B15</f>
        <v>1579641.8599999999</v>
      </c>
      <c r="C17" s="156">
        <f t="shared" si="1"/>
        <v>353372.64</v>
      </c>
      <c r="D17" s="156">
        <f t="shared" si="1"/>
        <v>0</v>
      </c>
      <c r="E17" s="156">
        <f t="shared" si="1"/>
        <v>0</v>
      </c>
      <c r="F17" s="156">
        <f t="shared" si="1"/>
        <v>0</v>
      </c>
      <c r="G17" s="156">
        <f t="shared" si="1"/>
        <v>5111.11</v>
      </c>
      <c r="H17" s="156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8">
        <f t="shared" si="1"/>
        <v>1938125.61</v>
      </c>
      <c r="N17" s="85"/>
    </row>
    <row r="18" spans="1:13" ht="12.75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2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4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158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1352152.61</v>
      </c>
      <c r="C12" s="152">
        <v>299655.13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1656918.8500000003</v>
      </c>
    </row>
    <row r="13" spans="1:13" ht="14.25">
      <c r="A13" s="62" t="s">
        <v>111</v>
      </c>
      <c r="B13" s="96">
        <v>169975.18</v>
      </c>
      <c r="C13" s="63">
        <v>37394.54</v>
      </c>
      <c r="D13" s="93"/>
      <c r="E13" s="93"/>
      <c r="F13" s="93"/>
      <c r="G13" s="79"/>
      <c r="H13" s="79"/>
      <c r="I13" s="79"/>
      <c r="J13" s="79"/>
      <c r="K13" s="79"/>
      <c r="L13" s="79"/>
      <c r="M13" s="86">
        <f>SUM(B13:L13)</f>
        <v>207369.72</v>
      </c>
    </row>
    <row r="14" spans="1:13" ht="14.25">
      <c r="A14" s="62"/>
      <c r="B14" s="61" t="s">
        <v>225</v>
      </c>
      <c r="C14" s="61"/>
      <c r="D14" s="79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4.25">
      <c r="A15" s="62"/>
      <c r="B15" s="359"/>
      <c r="C15" s="61"/>
      <c r="D15" s="2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19"/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115"/>
      <c r="M16" s="94">
        <f>SUM(B16:L16)</f>
        <v>0</v>
      </c>
    </row>
    <row r="17" spans="1:13" ht="13.5" thickBot="1">
      <c r="A17" s="154" t="s">
        <v>81</v>
      </c>
      <c r="B17" s="159">
        <f aca="true" t="shared" si="0" ref="B17:M17">SUM(B13:B16)</f>
        <v>169975.18</v>
      </c>
      <c r="C17" s="159">
        <f t="shared" si="0"/>
        <v>37394.54</v>
      </c>
      <c r="D17" s="159">
        <f t="shared" si="0"/>
        <v>0</v>
      </c>
      <c r="E17" s="159">
        <f t="shared" si="0"/>
        <v>0</v>
      </c>
      <c r="F17" s="159">
        <f t="shared" si="0"/>
        <v>0</v>
      </c>
      <c r="G17" s="159">
        <f t="shared" si="0"/>
        <v>0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0</v>
      </c>
      <c r="M17" s="159">
        <f t="shared" si="0"/>
        <v>207369.72</v>
      </c>
    </row>
    <row r="18" spans="1:13" ht="13.5" thickBot="1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2"/>
      <c r="M18" s="112"/>
    </row>
    <row r="19" spans="1:14" ht="13.5" thickBot="1">
      <c r="A19" s="155" t="s">
        <v>44</v>
      </c>
      <c r="B19" s="156">
        <f aca="true" t="shared" si="1" ref="B19:M19">B12+B17</f>
        <v>1522127.79</v>
      </c>
      <c r="C19" s="156">
        <f t="shared" si="1"/>
        <v>337049.67</v>
      </c>
      <c r="D19" s="156">
        <f t="shared" si="1"/>
        <v>0</v>
      </c>
      <c r="E19" s="156">
        <f t="shared" si="1"/>
        <v>0</v>
      </c>
      <c r="F19" s="156">
        <f t="shared" si="1"/>
        <v>0</v>
      </c>
      <c r="G19" s="156">
        <f t="shared" si="1"/>
        <v>5111.11</v>
      </c>
      <c r="H19" s="156">
        <f t="shared" si="1"/>
        <v>0</v>
      </c>
      <c r="I19" s="156">
        <f t="shared" si="1"/>
        <v>0</v>
      </c>
      <c r="J19" s="156">
        <f t="shared" si="1"/>
        <v>0</v>
      </c>
      <c r="K19" s="156">
        <f t="shared" si="1"/>
        <v>0</v>
      </c>
      <c r="L19" s="156">
        <f t="shared" si="1"/>
        <v>0</v>
      </c>
      <c r="M19" s="158">
        <f t="shared" si="1"/>
        <v>1864288.5700000003</v>
      </c>
      <c r="N19" s="85"/>
    </row>
    <row r="20" spans="1:13" ht="12.75">
      <c r="A20" s="111"/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2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9"/>
  <sheetViews>
    <sheetView zoomScalePageLayoutView="0" workbookViewId="0" topLeftCell="C4">
      <selection activeCell="F6" sqref="F6:M6"/>
    </sheetView>
  </sheetViews>
  <sheetFormatPr defaultColWidth="9.00390625" defaultRowHeight="12.75"/>
  <cols>
    <col min="1" max="1" width="17.25390625" style="0" customWidth="1"/>
    <col min="2" max="2" width="12.875" style="0" customWidth="1"/>
    <col min="3" max="3" width="13.25390625" style="0" customWidth="1"/>
    <col min="4" max="4" width="11.875" style="0" customWidth="1"/>
    <col min="5" max="5" width="10.25390625" style="0" customWidth="1"/>
    <col min="6" max="6" width="11.875" style="0" customWidth="1"/>
    <col min="7" max="7" width="11.25390625" style="0" customWidth="1"/>
    <col min="8" max="8" width="9.00390625" style="0" customWidth="1"/>
    <col min="9" max="9" width="6.25390625" style="0" hidden="1" customWidth="1"/>
    <col min="10" max="10" width="7.625" style="0" hidden="1" customWidth="1"/>
    <col min="12" max="12" width="11.00390625" style="0" customWidth="1"/>
    <col min="13" max="13" width="10.75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98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552036.85</v>
      </c>
      <c r="C12" s="150">
        <v>124311.3</v>
      </c>
      <c r="D12" s="150">
        <v>0</v>
      </c>
      <c r="E12" s="150">
        <v>0</v>
      </c>
      <c r="F12" s="150">
        <v>29142.35</v>
      </c>
      <c r="G12" s="150">
        <v>2138.11</v>
      </c>
      <c r="H12" s="150">
        <v>0</v>
      </c>
      <c r="I12" s="150">
        <v>0</v>
      </c>
      <c r="J12" s="150">
        <v>0</v>
      </c>
      <c r="K12" s="150">
        <v>0</v>
      </c>
      <c r="L12" s="150">
        <v>9807.02</v>
      </c>
      <c r="M12" s="150">
        <v>80839.92</v>
      </c>
      <c r="N12" s="150">
        <v>0</v>
      </c>
      <c r="O12" s="150">
        <v>0</v>
      </c>
      <c r="P12" s="318">
        <f aca="true" t="shared" si="0" ref="P12:P22">SUM(B12:O12)</f>
        <v>798275.55</v>
      </c>
    </row>
    <row r="13" spans="1:16" ht="12.75">
      <c r="A13" s="236" t="s">
        <v>111</v>
      </c>
      <c r="B13" s="284"/>
      <c r="C13" s="284"/>
      <c r="D13" s="87"/>
      <c r="E13" s="284"/>
      <c r="F13" s="87"/>
      <c r="G13" s="384"/>
      <c r="H13" s="284"/>
      <c r="I13" s="284"/>
      <c r="J13" s="284"/>
      <c r="K13" s="284"/>
      <c r="L13" s="87"/>
      <c r="M13" s="87"/>
      <c r="N13" s="79"/>
      <c r="O13" s="79"/>
      <c r="P13" s="78">
        <f>SUM(B13:O13)</f>
        <v>0</v>
      </c>
    </row>
    <row r="14" spans="1:16" ht="12.75">
      <c r="A14" s="235" t="s">
        <v>110</v>
      </c>
      <c r="B14" s="240"/>
      <c r="C14" s="284"/>
      <c r="D14" s="284"/>
      <c r="E14" s="284"/>
      <c r="F14" s="87"/>
      <c r="G14" s="406"/>
      <c r="H14" s="284"/>
      <c r="I14" s="284"/>
      <c r="J14" s="284"/>
      <c r="K14" s="284"/>
      <c r="L14" s="284"/>
      <c r="M14" s="284"/>
      <c r="N14" s="79"/>
      <c r="O14" s="79"/>
      <c r="P14" s="78">
        <f t="shared" si="0"/>
        <v>0</v>
      </c>
    </row>
    <row r="15" spans="1:16" ht="12.75">
      <c r="A15" s="236" t="s">
        <v>112</v>
      </c>
      <c r="B15" s="240"/>
      <c r="C15" s="284"/>
      <c r="D15" s="284"/>
      <c r="E15" s="284"/>
      <c r="F15" s="240"/>
      <c r="G15" s="389"/>
      <c r="H15" s="284"/>
      <c r="I15" s="284"/>
      <c r="J15" s="284"/>
      <c r="K15" s="284"/>
      <c r="L15" s="284"/>
      <c r="M15" s="284"/>
      <c r="N15" s="79"/>
      <c r="O15" s="79"/>
      <c r="P15" s="78">
        <f t="shared" si="0"/>
        <v>0</v>
      </c>
    </row>
    <row r="16" spans="1:16" ht="12.75">
      <c r="A16" s="236" t="s">
        <v>115</v>
      </c>
      <c r="B16" s="240"/>
      <c r="C16" s="284"/>
      <c r="D16" s="284"/>
      <c r="E16" s="284"/>
      <c r="F16" s="284"/>
      <c r="G16" s="389"/>
      <c r="H16" s="284"/>
      <c r="I16" s="284"/>
      <c r="J16" s="284"/>
      <c r="K16" s="284"/>
      <c r="L16" s="284"/>
      <c r="M16" s="284"/>
      <c r="N16" s="79"/>
      <c r="O16" s="79"/>
      <c r="P16" s="78">
        <f t="shared" si="0"/>
        <v>0</v>
      </c>
    </row>
    <row r="17" spans="1:16" ht="12.75">
      <c r="A17" s="236" t="s">
        <v>108</v>
      </c>
      <c r="B17" s="240"/>
      <c r="C17" s="284"/>
      <c r="D17" s="284"/>
      <c r="E17" s="284"/>
      <c r="F17" s="284"/>
      <c r="G17" s="389"/>
      <c r="H17" s="284"/>
      <c r="I17" s="284"/>
      <c r="J17" s="284"/>
      <c r="K17" s="284"/>
      <c r="L17" s="422"/>
      <c r="M17" s="284"/>
      <c r="N17" s="79"/>
      <c r="O17" s="79"/>
      <c r="P17" s="78">
        <f t="shared" si="0"/>
        <v>0</v>
      </c>
    </row>
    <row r="18" spans="1:16" ht="12.75">
      <c r="A18" s="236" t="s">
        <v>113</v>
      </c>
      <c r="B18" s="240"/>
      <c r="C18" s="284"/>
      <c r="D18" s="284"/>
      <c r="E18" s="284"/>
      <c r="F18" s="284"/>
      <c r="G18" s="419"/>
      <c r="H18" s="284"/>
      <c r="I18" s="284"/>
      <c r="J18" s="284"/>
      <c r="K18" s="284"/>
      <c r="L18" s="87"/>
      <c r="M18" s="87"/>
      <c r="N18" s="79"/>
      <c r="O18" s="79"/>
      <c r="P18" s="78">
        <f t="shared" si="0"/>
        <v>0</v>
      </c>
    </row>
    <row r="19" spans="1:16" ht="12.75">
      <c r="A19" s="236" t="s">
        <v>135</v>
      </c>
      <c r="B19" s="240"/>
      <c r="C19" s="284"/>
      <c r="D19" s="284"/>
      <c r="E19" s="284"/>
      <c r="F19" s="284"/>
      <c r="G19" s="389"/>
      <c r="H19" s="284"/>
      <c r="I19" s="284"/>
      <c r="J19" s="284"/>
      <c r="K19" s="284"/>
      <c r="L19" s="385"/>
      <c r="M19" s="284"/>
      <c r="N19" s="79"/>
      <c r="O19" s="79"/>
      <c r="P19" s="78">
        <f t="shared" si="0"/>
        <v>0</v>
      </c>
    </row>
    <row r="20" spans="1:16" ht="12.75">
      <c r="A20" s="237" t="s">
        <v>132</v>
      </c>
      <c r="B20" s="386"/>
      <c r="C20" s="284"/>
      <c r="D20" s="284"/>
      <c r="E20" s="284"/>
      <c r="F20" s="284"/>
      <c r="G20" s="389"/>
      <c r="H20" s="284"/>
      <c r="I20" s="284"/>
      <c r="J20" s="284"/>
      <c r="K20" s="284"/>
      <c r="L20" s="284"/>
      <c r="M20" s="284"/>
      <c r="N20" s="79"/>
      <c r="O20" s="79"/>
      <c r="P20" s="78">
        <f t="shared" si="0"/>
        <v>0</v>
      </c>
    </row>
    <row r="21" spans="1:16" ht="12.75">
      <c r="A21" s="255" t="s">
        <v>185</v>
      </c>
      <c r="B21" s="386"/>
      <c r="C21" s="284"/>
      <c r="D21" s="284"/>
      <c r="E21" s="284"/>
      <c r="F21" s="284"/>
      <c r="G21" s="389"/>
      <c r="H21" s="284"/>
      <c r="I21" s="284"/>
      <c r="J21" s="284"/>
      <c r="K21" s="284"/>
      <c r="L21" s="284"/>
      <c r="M21" s="284"/>
      <c r="N21" s="79"/>
      <c r="O21" s="79"/>
      <c r="P21" s="78">
        <f t="shared" si="0"/>
        <v>0</v>
      </c>
    </row>
    <row r="22" spans="1:16" ht="13.5" thickBot="1">
      <c r="A22" s="97" t="s">
        <v>178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78">
        <f t="shared" si="0"/>
        <v>0</v>
      </c>
    </row>
    <row r="23" spans="1:16" ht="12.75">
      <c r="A23" s="133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</row>
    <row r="24" spans="1:16" ht="13.5" thickBot="1">
      <c r="A24" s="137" t="s">
        <v>81</v>
      </c>
      <c r="B24" s="138">
        <f>SUM(B13:B23)</f>
        <v>0</v>
      </c>
      <c r="C24" s="139">
        <f>SUM(C13:C23)</f>
        <v>0</v>
      </c>
      <c r="D24" s="139">
        <f aca="true" t="shared" si="1" ref="D24:P24">SUM(D13:D23)</f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 t="shared" si="1"/>
        <v>0</v>
      </c>
      <c r="O24" s="139">
        <f t="shared" si="1"/>
        <v>0</v>
      </c>
      <c r="P24" s="140">
        <f t="shared" si="1"/>
        <v>0</v>
      </c>
    </row>
    <row r="25" spans="1:16" ht="12.75">
      <c r="A25" s="141" t="s">
        <v>44</v>
      </c>
      <c r="B25" s="146">
        <f aca="true" t="shared" si="2" ref="B25:P25">B12+B24</f>
        <v>552036.85</v>
      </c>
      <c r="C25" s="147">
        <f t="shared" si="2"/>
        <v>124311.3</v>
      </c>
      <c r="D25" s="147">
        <f t="shared" si="2"/>
        <v>0</v>
      </c>
      <c r="E25" s="147">
        <f t="shared" si="2"/>
        <v>0</v>
      </c>
      <c r="F25" s="147">
        <f t="shared" si="2"/>
        <v>29142.35</v>
      </c>
      <c r="G25" s="147">
        <f t="shared" si="2"/>
        <v>2138.11</v>
      </c>
      <c r="H25" s="147">
        <f t="shared" si="2"/>
        <v>0</v>
      </c>
      <c r="I25" s="147">
        <f t="shared" si="2"/>
        <v>0</v>
      </c>
      <c r="J25" s="147">
        <f t="shared" si="2"/>
        <v>0</v>
      </c>
      <c r="K25" s="147">
        <f t="shared" si="2"/>
        <v>0</v>
      </c>
      <c r="L25" s="147">
        <f t="shared" si="2"/>
        <v>9807.02</v>
      </c>
      <c r="M25" s="147">
        <f t="shared" si="2"/>
        <v>80839.92</v>
      </c>
      <c r="N25" s="147">
        <f t="shared" si="2"/>
        <v>0</v>
      </c>
      <c r="O25" s="147">
        <f t="shared" si="2"/>
        <v>0</v>
      </c>
      <c r="P25" s="148">
        <f t="shared" si="2"/>
        <v>798275.55</v>
      </c>
    </row>
    <row r="26" spans="1:16" ht="13.5" thickBot="1">
      <c r="A26" s="142"/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159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1977408.63</v>
      </c>
      <c r="C12" s="152">
        <v>450827.53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2433347.27</v>
      </c>
    </row>
    <row r="13" spans="1:13" ht="14.25">
      <c r="A13" s="62" t="s">
        <v>111</v>
      </c>
      <c r="B13" s="96">
        <v>238501.11</v>
      </c>
      <c r="C13" s="63">
        <v>52470.24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290971.35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19"/>
      <c r="B15" s="98"/>
      <c r="C15" s="99"/>
      <c r="D15" s="99"/>
      <c r="E15" s="99"/>
      <c r="F15" s="99"/>
      <c r="G15" s="99"/>
      <c r="H15" s="99"/>
      <c r="I15" s="99"/>
      <c r="J15" s="99"/>
      <c r="K15" s="99"/>
      <c r="L15" s="115"/>
      <c r="M15" s="94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238501.11</v>
      </c>
      <c r="C16" s="159">
        <f t="shared" si="0"/>
        <v>52470.24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290971.35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2215909.7399999998</v>
      </c>
      <c r="C18" s="156">
        <f t="shared" si="1"/>
        <v>503297.77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2724318.62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3"/>
  <sheetViews>
    <sheetView zoomScalePageLayoutView="0" workbookViewId="0" topLeftCell="B1">
      <selection activeCell="C13" sqref="C13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161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1195000.16</v>
      </c>
      <c r="C12" s="152">
        <v>268508.26</v>
      </c>
      <c r="D12" s="152"/>
      <c r="E12" s="152"/>
      <c r="F12" s="152"/>
      <c r="G12" s="152">
        <v>5111.11</v>
      </c>
      <c r="H12" s="152"/>
      <c r="I12" s="152"/>
      <c r="J12" s="152"/>
      <c r="K12" s="152"/>
      <c r="L12" s="152"/>
      <c r="M12" s="153">
        <f>SUM(B12:L12)</f>
        <v>1468619.53</v>
      </c>
    </row>
    <row r="13" spans="1:13" ht="14.25">
      <c r="A13" s="62" t="s">
        <v>111</v>
      </c>
      <c r="B13" s="96">
        <v>138697.5</v>
      </c>
      <c r="C13" s="63">
        <v>30513.45</v>
      </c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169210.95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138697.5</v>
      </c>
      <c r="C16" s="159">
        <f t="shared" si="0"/>
        <v>30513.45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169210.95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1333697.66</v>
      </c>
      <c r="C18" s="156">
        <f t="shared" si="1"/>
        <v>299021.71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5111.11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1637830.48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27"/>
  <sheetViews>
    <sheetView zoomScalePageLayoutView="0" workbookViewId="0" topLeftCell="A1">
      <selection activeCell="F6" sqref="F6:M6"/>
    </sheetView>
  </sheetViews>
  <sheetFormatPr defaultColWidth="9.00390625" defaultRowHeight="12.75"/>
  <cols>
    <col min="1" max="1" width="16.125" style="0" customWidth="1"/>
    <col min="2" max="2" width="12.875" style="0" customWidth="1"/>
    <col min="3" max="3" width="11.00390625" style="0" customWidth="1"/>
    <col min="4" max="4" width="11.875" style="0" customWidth="1"/>
    <col min="6" max="6" width="5.375" style="0" customWidth="1"/>
    <col min="7" max="7" width="11.00390625" style="0" customWidth="1"/>
    <col min="8" max="8" width="9.00390625" style="0" customWidth="1"/>
    <col min="9" max="9" width="11.375" style="0" customWidth="1"/>
    <col min="11" max="12" width="9.875" style="0" customWidth="1"/>
    <col min="13" max="13" width="14.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38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24" customHeight="1" thickBot="1">
      <c r="A12" s="149" t="s">
        <v>74</v>
      </c>
      <c r="B12" s="150">
        <v>3112715.32</v>
      </c>
      <c r="C12" s="150">
        <v>687998.71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318">
        <f>SUM(B12:L12)</f>
        <v>3800714.03</v>
      </c>
    </row>
    <row r="13" spans="1:13" ht="12.75">
      <c r="A13" s="77" t="s">
        <v>111</v>
      </c>
      <c r="B13" s="78"/>
      <c r="C13" s="79"/>
      <c r="D13" s="93"/>
      <c r="E13" s="93"/>
      <c r="F13" s="93"/>
      <c r="G13" s="332"/>
      <c r="H13" s="93"/>
      <c r="I13" s="93"/>
      <c r="J13" s="93"/>
      <c r="K13" s="93"/>
      <c r="L13" s="93"/>
      <c r="M13" s="102">
        <f>SUM(B13:L13)</f>
        <v>0</v>
      </c>
    </row>
    <row r="14" spans="1:13" ht="12.75">
      <c r="A14" s="77"/>
      <c r="B14" s="102"/>
      <c r="C14" s="93"/>
      <c r="D14" s="93"/>
      <c r="E14" s="93"/>
      <c r="F14" s="93"/>
      <c r="G14" s="107"/>
      <c r="H14" s="78"/>
      <c r="I14" s="93"/>
      <c r="J14" s="93"/>
      <c r="K14" s="93"/>
      <c r="L14" s="93"/>
      <c r="M14" s="102">
        <f>SUM(B14:L14)</f>
        <v>0</v>
      </c>
    </row>
    <row r="15" spans="1:13" ht="12.75">
      <c r="A15" s="77"/>
      <c r="B15" s="79"/>
      <c r="C15" s="79"/>
      <c r="D15" s="93"/>
      <c r="E15" s="79"/>
      <c r="F15" s="79"/>
      <c r="G15" s="107"/>
      <c r="H15" s="79"/>
      <c r="I15" s="79"/>
      <c r="J15" s="93"/>
      <c r="K15" s="93"/>
      <c r="L15" s="79"/>
      <c r="M15" s="78">
        <f aca="true" t="shared" si="0" ref="M15:M20">SUM(B15:L15)</f>
        <v>0</v>
      </c>
    </row>
    <row r="16" spans="1:13" ht="12.75">
      <c r="A16" s="101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8">
        <f t="shared" si="0"/>
        <v>0</v>
      </c>
    </row>
    <row r="17" spans="1:13" ht="12.75">
      <c r="A17" s="77"/>
      <c r="B17" s="78"/>
      <c r="C17" s="79"/>
      <c r="D17" s="79"/>
      <c r="E17" s="79"/>
      <c r="F17" s="93"/>
      <c r="G17" s="79"/>
      <c r="H17" s="79"/>
      <c r="I17" s="79"/>
      <c r="J17" s="79"/>
      <c r="K17" s="79"/>
      <c r="L17" s="79"/>
      <c r="M17" s="78">
        <f t="shared" si="0"/>
        <v>0</v>
      </c>
    </row>
    <row r="18" spans="1:13" ht="12.75">
      <c r="A18" s="77"/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8">
        <f t="shared" si="0"/>
        <v>0</v>
      </c>
    </row>
    <row r="19" spans="1:13" ht="12.75">
      <c r="A19" s="77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8">
        <f t="shared" si="0"/>
        <v>0</v>
      </c>
    </row>
    <row r="20" spans="1:13" ht="13.5" thickBot="1">
      <c r="A20" s="77"/>
      <c r="B20" s="364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8">
        <f t="shared" si="0"/>
        <v>0</v>
      </c>
    </row>
    <row r="21" spans="1:13" ht="12.75">
      <c r="A21" s="133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</row>
    <row r="22" spans="1:13" ht="13.5" thickBot="1">
      <c r="A22" s="137" t="s">
        <v>81</v>
      </c>
      <c r="B22" s="138">
        <f aca="true" t="shared" si="1" ref="B22:K22">SUM(B13:B21)</f>
        <v>0</v>
      </c>
      <c r="C22" s="138">
        <f t="shared" si="1"/>
        <v>0</v>
      </c>
      <c r="D22" s="138">
        <f t="shared" si="1"/>
        <v>0</v>
      </c>
      <c r="E22" s="138">
        <f t="shared" si="1"/>
        <v>0</v>
      </c>
      <c r="F22" s="138">
        <f t="shared" si="1"/>
        <v>0</v>
      </c>
      <c r="G22" s="138">
        <f t="shared" si="1"/>
        <v>0</v>
      </c>
      <c r="H22" s="138">
        <f t="shared" si="1"/>
        <v>0</v>
      </c>
      <c r="I22" s="138">
        <f t="shared" si="1"/>
        <v>0</v>
      </c>
      <c r="J22" s="138">
        <f t="shared" si="1"/>
        <v>0</v>
      </c>
      <c r="K22" s="138">
        <f t="shared" si="1"/>
        <v>0</v>
      </c>
      <c r="L22" s="138">
        <f>SUM(L14:L21)</f>
        <v>0</v>
      </c>
      <c r="M22" s="140">
        <f>SUM(M13:M21)</f>
        <v>0</v>
      </c>
    </row>
    <row r="23" spans="1:13" ht="12.75">
      <c r="A23" s="141" t="s">
        <v>44</v>
      </c>
      <c r="B23" s="146">
        <f aca="true" t="shared" si="2" ref="B23:M23">B12+B22</f>
        <v>3112715.32</v>
      </c>
      <c r="C23" s="146">
        <f t="shared" si="2"/>
        <v>687998.71</v>
      </c>
      <c r="D23" s="146">
        <f t="shared" si="2"/>
        <v>0</v>
      </c>
      <c r="E23" s="146">
        <f t="shared" si="2"/>
        <v>0</v>
      </c>
      <c r="F23" s="146">
        <f t="shared" si="2"/>
        <v>0</v>
      </c>
      <c r="G23" s="146">
        <f t="shared" si="2"/>
        <v>0</v>
      </c>
      <c r="H23" s="146">
        <f t="shared" si="2"/>
        <v>0</v>
      </c>
      <c r="I23" s="146">
        <f t="shared" si="2"/>
        <v>0</v>
      </c>
      <c r="J23" s="146">
        <f t="shared" si="2"/>
        <v>0</v>
      </c>
      <c r="K23" s="146">
        <f t="shared" si="2"/>
        <v>0</v>
      </c>
      <c r="L23" s="147">
        <f t="shared" si="2"/>
        <v>0</v>
      </c>
      <c r="M23" s="148">
        <f t="shared" si="2"/>
        <v>3800714.03</v>
      </c>
    </row>
    <row r="24" spans="1:13" ht="13.5" thickBot="1">
      <c r="A24" s="142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5"/>
    </row>
    <row r="25" spans="1:13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4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16.25390625" style="0" customWidth="1"/>
    <col min="2" max="3" width="11.75390625" style="0" customWidth="1"/>
    <col min="4" max="7" width="9.25390625" style="0" bestFit="1" customWidth="1"/>
    <col min="8" max="9" width="10.25390625" style="0" customWidth="1"/>
    <col min="10" max="10" width="9.00390625" style="0" customWidth="1"/>
    <col min="11" max="11" width="11.75390625" style="0" customWidth="1"/>
    <col min="12" max="12" width="3.00390625" style="0" hidden="1" customWidth="1"/>
    <col min="13" max="13" width="12.75390625" style="0" customWidth="1"/>
    <col min="14" max="14" width="12.375" style="0" customWidth="1"/>
  </cols>
  <sheetData>
    <row r="1" spans="1:14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1"/>
      <c r="M1" s="479"/>
      <c r="N1" s="479"/>
    </row>
    <row r="2" spans="1:14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5"/>
      <c r="M2" s="4"/>
      <c r="N2" s="4"/>
    </row>
    <row r="3" spans="1:14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"/>
      <c r="M3" s="481"/>
      <c r="N3" s="481"/>
    </row>
    <row r="4" spans="1:14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3"/>
    </row>
    <row r="5" spans="1:14" ht="16.5" thickBot="1">
      <c r="A5" s="11" t="s">
        <v>3</v>
      </c>
      <c r="B5" s="486" t="s">
        <v>4</v>
      </c>
      <c r="C5" s="487"/>
      <c r="D5" s="12"/>
      <c r="E5" s="12"/>
      <c r="F5" s="489" t="s">
        <v>5</v>
      </c>
      <c r="G5" s="489"/>
      <c r="H5" s="489"/>
      <c r="I5" s="489"/>
      <c r="J5" s="489"/>
      <c r="K5" s="489"/>
      <c r="L5" s="13"/>
      <c r="M5" s="13"/>
      <c r="N5" s="3"/>
    </row>
    <row r="6" spans="1:14" ht="16.5" thickBot="1">
      <c r="A6" s="127"/>
      <c r="B6" s="128" t="s">
        <v>39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3"/>
    </row>
    <row r="7" spans="1:13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  <c r="M7" s="13"/>
    </row>
    <row r="8" spans="1:13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  <c r="M8" s="13"/>
    </row>
    <row r="9" spans="1:14" ht="12.75">
      <c r="A9" s="458" t="s">
        <v>7</v>
      </c>
      <c r="B9" s="465" t="s">
        <v>8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71" t="s">
        <v>9</v>
      </c>
    </row>
    <row r="10" spans="1:14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/>
      <c r="M10" s="20">
        <v>2275</v>
      </c>
      <c r="N10" s="471"/>
    </row>
    <row r="11" spans="1:14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14</v>
      </c>
      <c r="M11" s="108">
        <v>16</v>
      </c>
      <c r="N11" s="108">
        <v>18</v>
      </c>
    </row>
    <row r="12" spans="1:14" ht="13.5" thickBot="1">
      <c r="A12" s="151" t="s">
        <v>70</v>
      </c>
      <c r="B12" s="152">
        <v>3463628.54</v>
      </c>
      <c r="C12" s="152">
        <v>781391.34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3">
        <f aca="true" t="shared" si="0" ref="N12:N21">SUM(B12:M12)</f>
        <v>4245019.88</v>
      </c>
    </row>
    <row r="13" spans="1:15" ht="14.25">
      <c r="A13" s="62" t="s">
        <v>111</v>
      </c>
      <c r="B13" s="359"/>
      <c r="C13" s="61"/>
      <c r="D13" s="359"/>
      <c r="E13" s="359"/>
      <c r="F13" s="63"/>
      <c r="G13" s="359"/>
      <c r="H13" s="359"/>
      <c r="I13" s="359"/>
      <c r="J13" s="359"/>
      <c r="K13" s="359"/>
      <c r="L13" s="78"/>
      <c r="M13" s="219"/>
      <c r="N13" s="362">
        <f t="shared" si="0"/>
        <v>0</v>
      </c>
      <c r="O13" s="352"/>
    </row>
    <row r="14" spans="1:14" ht="14.25">
      <c r="A14" s="62"/>
      <c r="B14" s="96"/>
      <c r="C14" s="63"/>
      <c r="D14" s="63"/>
      <c r="E14" s="63"/>
      <c r="F14" s="63"/>
      <c r="G14" s="63"/>
      <c r="H14" s="359"/>
      <c r="I14" s="359"/>
      <c r="J14" s="359"/>
      <c r="K14" s="359"/>
      <c r="L14" s="23"/>
      <c r="M14" s="23"/>
      <c r="N14" s="359">
        <f t="shared" si="0"/>
        <v>0</v>
      </c>
    </row>
    <row r="15" spans="1:14" ht="14.25">
      <c r="A15" s="62"/>
      <c r="B15" s="61"/>
      <c r="C15" s="61"/>
      <c r="D15" s="359"/>
      <c r="E15" s="61"/>
      <c r="F15" s="61"/>
      <c r="G15" s="61"/>
      <c r="H15" s="61"/>
      <c r="I15" s="61"/>
      <c r="J15" s="61"/>
      <c r="K15" s="61"/>
      <c r="L15" s="24"/>
      <c r="M15" s="24"/>
      <c r="N15" s="359">
        <f t="shared" si="0"/>
        <v>0</v>
      </c>
    </row>
    <row r="16" spans="1:14" ht="14.25">
      <c r="A16" s="358"/>
      <c r="B16" s="359"/>
      <c r="C16" s="61"/>
      <c r="D16" s="61"/>
      <c r="E16" s="61"/>
      <c r="F16" s="61"/>
      <c r="G16" s="61"/>
      <c r="H16" s="61"/>
      <c r="I16" s="61"/>
      <c r="J16" s="61"/>
      <c r="K16" s="61"/>
      <c r="L16" s="24"/>
      <c r="M16" s="24"/>
      <c r="N16" s="359">
        <f t="shared" si="0"/>
        <v>0</v>
      </c>
    </row>
    <row r="17" spans="1:14" ht="14.25">
      <c r="A17" s="62"/>
      <c r="B17" s="359"/>
      <c r="C17" s="61"/>
      <c r="D17" s="61"/>
      <c r="E17" s="61"/>
      <c r="F17" s="359"/>
      <c r="G17" s="61"/>
      <c r="H17" s="61"/>
      <c r="I17" s="61"/>
      <c r="J17" s="61"/>
      <c r="K17" s="61"/>
      <c r="L17" s="24"/>
      <c r="M17" s="61"/>
      <c r="N17" s="359">
        <f t="shared" si="0"/>
        <v>0</v>
      </c>
    </row>
    <row r="18" spans="1:14" ht="14.25">
      <c r="A18" s="62"/>
      <c r="B18" s="359"/>
      <c r="C18" s="61"/>
      <c r="D18" s="61"/>
      <c r="E18" s="61"/>
      <c r="F18" s="61"/>
      <c r="G18" s="61"/>
      <c r="H18" s="61"/>
      <c r="I18" s="61"/>
      <c r="J18" s="61"/>
      <c r="K18" s="61"/>
      <c r="L18" s="21"/>
      <c r="M18" s="21"/>
      <c r="N18" s="359">
        <f t="shared" si="0"/>
        <v>0</v>
      </c>
    </row>
    <row r="19" spans="1:14" ht="14.25">
      <c r="A19" s="314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24"/>
      <c r="M19" s="24"/>
      <c r="N19" s="359">
        <f t="shared" si="0"/>
        <v>0</v>
      </c>
    </row>
    <row r="20" spans="1:14" ht="14.25">
      <c r="A20" s="29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24"/>
      <c r="M20" s="24"/>
      <c r="N20" s="359">
        <f t="shared" si="0"/>
        <v>0</v>
      </c>
    </row>
    <row r="21" spans="1:14" ht="15" thickBot="1">
      <c r="A21" s="29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24"/>
      <c r="M21" s="24"/>
      <c r="N21" s="359">
        <f t="shared" si="0"/>
        <v>0</v>
      </c>
    </row>
    <row r="22" spans="1:14" ht="13.5" thickBot="1">
      <c r="A22" s="154" t="s">
        <v>81</v>
      </c>
      <c r="B22" s="104">
        <f aca="true" t="shared" si="1" ref="B22:N22">SUM(B13:B21)</f>
        <v>0</v>
      </c>
      <c r="C22" s="104">
        <f t="shared" si="1"/>
        <v>0</v>
      </c>
      <c r="D22" s="104">
        <f t="shared" si="1"/>
        <v>0</v>
      </c>
      <c r="E22" s="104">
        <f t="shared" si="1"/>
        <v>0</v>
      </c>
      <c r="F22" s="104">
        <f t="shared" si="1"/>
        <v>0</v>
      </c>
      <c r="G22" s="104">
        <f t="shared" si="1"/>
        <v>0</v>
      </c>
      <c r="H22" s="104">
        <f t="shared" si="1"/>
        <v>0</v>
      </c>
      <c r="I22" s="104">
        <f t="shared" si="1"/>
        <v>0</v>
      </c>
      <c r="J22" s="104">
        <f t="shared" si="1"/>
        <v>0</v>
      </c>
      <c r="K22" s="104">
        <f t="shared" si="1"/>
        <v>0</v>
      </c>
      <c r="L22" s="104">
        <f t="shared" si="1"/>
        <v>0</v>
      </c>
      <c r="M22" s="104">
        <f t="shared" si="1"/>
        <v>0</v>
      </c>
      <c r="N22" s="104">
        <f t="shared" si="1"/>
        <v>0</v>
      </c>
    </row>
    <row r="23" spans="1:14" ht="13.5" thickBot="1">
      <c r="A23" s="155" t="s">
        <v>44</v>
      </c>
      <c r="B23" s="156">
        <f aca="true" t="shared" si="2" ref="B23:N23">B12+B22</f>
        <v>3463628.54</v>
      </c>
      <c r="C23" s="156">
        <f t="shared" si="2"/>
        <v>781391.34</v>
      </c>
      <c r="D23" s="156">
        <f t="shared" si="2"/>
        <v>0</v>
      </c>
      <c r="E23" s="156">
        <f t="shared" si="2"/>
        <v>0</v>
      </c>
      <c r="F23" s="156">
        <f t="shared" si="2"/>
        <v>0</v>
      </c>
      <c r="G23" s="156">
        <f t="shared" si="2"/>
        <v>0</v>
      </c>
      <c r="H23" s="156">
        <f t="shared" si="2"/>
        <v>0</v>
      </c>
      <c r="I23" s="156">
        <f t="shared" si="2"/>
        <v>0</v>
      </c>
      <c r="J23" s="156">
        <f t="shared" si="2"/>
        <v>0</v>
      </c>
      <c r="K23" s="156">
        <f t="shared" si="2"/>
        <v>0</v>
      </c>
      <c r="L23" s="156">
        <f t="shared" si="2"/>
        <v>0</v>
      </c>
      <c r="M23" s="156">
        <f t="shared" si="2"/>
        <v>0</v>
      </c>
      <c r="N23" s="158">
        <f t="shared" si="2"/>
        <v>4245019.88</v>
      </c>
    </row>
    <row r="24" spans="1:14" ht="12.75">
      <c r="A24" s="111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2"/>
    </row>
  </sheetData>
  <sheetProtection/>
  <mergeCells count="11">
    <mergeCell ref="F5:K5"/>
    <mergeCell ref="A7:D7"/>
    <mergeCell ref="A9:A10"/>
    <mergeCell ref="B9:M9"/>
    <mergeCell ref="F6:M6"/>
    <mergeCell ref="N9:N10"/>
    <mergeCell ref="A1:D1"/>
    <mergeCell ref="M1:N1"/>
    <mergeCell ref="A2:D2"/>
    <mergeCell ref="M3:N3"/>
    <mergeCell ref="B5:C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2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150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1445172.34</v>
      </c>
      <c r="C12" s="152">
        <v>318158.65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>
        <f>SUM(B12:L12)</f>
        <v>1763330.9900000002</v>
      </c>
    </row>
    <row r="13" spans="1:13" ht="14.25">
      <c r="A13" s="62" t="s">
        <v>111</v>
      </c>
      <c r="B13" s="96"/>
      <c r="C13" s="63"/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0</v>
      </c>
    </row>
    <row r="14" spans="1:13" ht="15" thickBot="1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3.5" thickBot="1">
      <c r="A15" s="154" t="s">
        <v>81</v>
      </c>
      <c r="B15" s="159">
        <f aca="true" t="shared" si="0" ref="B15:M15">SUM(B13:B14)</f>
        <v>0</v>
      </c>
      <c r="C15" s="159">
        <f t="shared" si="0"/>
        <v>0</v>
      </c>
      <c r="D15" s="159">
        <f t="shared" si="0"/>
        <v>0</v>
      </c>
      <c r="E15" s="159">
        <f t="shared" si="0"/>
        <v>0</v>
      </c>
      <c r="F15" s="159">
        <f t="shared" si="0"/>
        <v>0</v>
      </c>
      <c r="G15" s="159">
        <f t="shared" si="0"/>
        <v>0</v>
      </c>
      <c r="H15" s="159">
        <f t="shared" si="0"/>
        <v>0</v>
      </c>
      <c r="I15" s="159">
        <f t="shared" si="0"/>
        <v>0</v>
      </c>
      <c r="J15" s="159">
        <f t="shared" si="0"/>
        <v>0</v>
      </c>
      <c r="K15" s="159">
        <f t="shared" si="0"/>
        <v>0</v>
      </c>
      <c r="L15" s="159">
        <f t="shared" si="0"/>
        <v>0</v>
      </c>
      <c r="M15" s="159">
        <f t="shared" si="0"/>
        <v>0</v>
      </c>
    </row>
    <row r="16" spans="1:13" ht="13.5" thickBot="1">
      <c r="A16" s="111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2"/>
      <c r="M16" s="112"/>
    </row>
    <row r="17" spans="1:14" ht="13.5" thickBot="1">
      <c r="A17" s="155" t="s">
        <v>44</v>
      </c>
      <c r="B17" s="156">
        <f aca="true" t="shared" si="1" ref="B17:M17">B12+B15</f>
        <v>1445172.34</v>
      </c>
      <c r="C17" s="156">
        <f t="shared" si="1"/>
        <v>318158.65</v>
      </c>
      <c r="D17" s="156">
        <f t="shared" si="1"/>
        <v>0</v>
      </c>
      <c r="E17" s="156">
        <f t="shared" si="1"/>
        <v>0</v>
      </c>
      <c r="F17" s="156">
        <f t="shared" si="1"/>
        <v>0</v>
      </c>
      <c r="G17" s="156">
        <f t="shared" si="1"/>
        <v>0</v>
      </c>
      <c r="H17" s="156">
        <f t="shared" si="1"/>
        <v>0</v>
      </c>
      <c r="I17" s="156">
        <f t="shared" si="1"/>
        <v>0</v>
      </c>
      <c r="J17" s="156">
        <f t="shared" si="1"/>
        <v>0</v>
      </c>
      <c r="K17" s="156">
        <f t="shared" si="1"/>
        <v>0</v>
      </c>
      <c r="L17" s="156">
        <f t="shared" si="1"/>
        <v>0</v>
      </c>
      <c r="M17" s="158">
        <f t="shared" si="1"/>
        <v>1763330.9900000002</v>
      </c>
      <c r="N17" s="85"/>
    </row>
    <row r="18" spans="1:13" ht="12.75">
      <c r="A18" s="111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2"/>
    </row>
    <row r="19" spans="1:13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3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151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1315693.28</v>
      </c>
      <c r="C12" s="152">
        <v>279353.86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>
        <f>SUM(B12:L12)</f>
        <v>1595047.1400000001</v>
      </c>
    </row>
    <row r="13" spans="1:13" ht="14.25">
      <c r="A13" s="62" t="s">
        <v>111</v>
      </c>
      <c r="B13" s="96"/>
      <c r="C13" s="63"/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0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0</v>
      </c>
      <c r="C16" s="159">
        <f t="shared" si="0"/>
        <v>0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1315693.28</v>
      </c>
      <c r="C18" s="156">
        <f t="shared" si="1"/>
        <v>279353.86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0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1595047.1400000001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23"/>
  <sheetViews>
    <sheetView zoomScalePageLayoutView="0" workbookViewId="0" topLeftCell="B1">
      <selection activeCell="F6" sqref="F6:M6"/>
    </sheetView>
  </sheetViews>
  <sheetFormatPr defaultColWidth="9.00390625" defaultRowHeight="12.75"/>
  <cols>
    <col min="1" max="1" width="20.75390625" style="0" customWidth="1"/>
    <col min="2" max="2" width="12.125" style="0" customWidth="1"/>
    <col min="3" max="3" width="16.00390625" style="0" customWidth="1"/>
    <col min="4" max="4" width="11.625" style="0" customWidth="1"/>
    <col min="5" max="5" width="9.375" style="0" customWidth="1"/>
    <col min="6" max="6" width="10.25390625" style="0" customWidth="1"/>
    <col min="7" max="7" width="12.00390625" style="0" customWidth="1"/>
    <col min="8" max="8" width="9.25390625" style="0" bestFit="1" customWidth="1"/>
    <col min="9" max="9" width="11.875" style="0" customWidth="1"/>
    <col min="10" max="10" width="9.25390625" style="0" bestFit="1" customWidth="1"/>
    <col min="11" max="11" width="11.75390625" style="0" customWidth="1"/>
    <col min="12" max="12" width="14.625" style="0" customWidth="1"/>
    <col min="13" max="13" width="14.25390625" style="0" customWidth="1"/>
  </cols>
  <sheetData>
    <row r="1" spans="1:13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3"/>
      <c r="K1" s="3"/>
      <c r="L1" s="479"/>
      <c r="M1" s="479"/>
    </row>
    <row r="2" spans="1:13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3"/>
      <c r="K2" s="3"/>
      <c r="L2" s="4"/>
      <c r="M2" s="4"/>
    </row>
    <row r="3" spans="1:13" ht="12.75">
      <c r="A3" s="6"/>
      <c r="B3" s="5"/>
      <c r="C3" s="5"/>
      <c r="D3" s="5"/>
      <c r="E3" s="5"/>
      <c r="F3" s="5"/>
      <c r="G3" s="5"/>
      <c r="H3" s="6"/>
      <c r="I3" s="4"/>
      <c r="J3" s="3"/>
      <c r="K3" s="3"/>
      <c r="L3" s="481"/>
      <c r="M3" s="481"/>
    </row>
    <row r="4" spans="1:13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3"/>
    </row>
    <row r="5" spans="1:13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13"/>
      <c r="M5" s="3"/>
    </row>
    <row r="6" spans="1:13" ht="16.5" thickBot="1">
      <c r="A6" s="127"/>
      <c r="B6" s="128" t="s">
        <v>160</v>
      </c>
      <c r="C6" s="130"/>
      <c r="D6" s="12"/>
      <c r="E6" s="12"/>
      <c r="F6" s="460">
        <v>43374</v>
      </c>
      <c r="G6" s="461"/>
      <c r="H6" s="461"/>
      <c r="I6" s="461"/>
      <c r="J6" s="461"/>
      <c r="K6" s="461"/>
      <c r="L6" s="461"/>
      <c r="M6" s="462"/>
    </row>
    <row r="7" spans="1:12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3"/>
    </row>
    <row r="8" spans="1:12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3"/>
    </row>
    <row r="9" spans="1:13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71" t="s">
        <v>9</v>
      </c>
    </row>
    <row r="10" spans="1:1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>
        <v>2250</v>
      </c>
      <c r="J10" s="20">
        <v>2272</v>
      </c>
      <c r="K10" s="20">
        <v>2273</v>
      </c>
      <c r="L10" s="20">
        <v>2275</v>
      </c>
      <c r="M10" s="471"/>
    </row>
    <row r="11" spans="1:13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11</v>
      </c>
      <c r="J11" s="108">
        <v>12</v>
      </c>
      <c r="K11" s="108">
        <v>13</v>
      </c>
      <c r="L11" s="108">
        <v>16</v>
      </c>
      <c r="M11" s="108">
        <v>18</v>
      </c>
    </row>
    <row r="12" spans="1:13" ht="13.5" thickBot="1">
      <c r="A12" s="151" t="s">
        <v>68</v>
      </c>
      <c r="B12" s="152">
        <v>901820.4</v>
      </c>
      <c r="C12" s="152">
        <v>170763.44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3">
        <f>SUM(B12:L12)</f>
        <v>1072583.84</v>
      </c>
    </row>
    <row r="13" spans="1:13" ht="14.25">
      <c r="A13" s="62" t="s">
        <v>111</v>
      </c>
      <c r="B13" s="96"/>
      <c r="C13" s="63"/>
      <c r="D13" s="63"/>
      <c r="E13" s="93"/>
      <c r="F13" s="93"/>
      <c r="G13" s="79"/>
      <c r="H13" s="79"/>
      <c r="I13" s="79"/>
      <c r="J13" s="79"/>
      <c r="K13" s="79"/>
      <c r="L13" s="79"/>
      <c r="M13" s="86">
        <f>SUM(B13:L13)</f>
        <v>0</v>
      </c>
    </row>
    <row r="14" spans="1:13" ht="14.25">
      <c r="A14" s="62"/>
      <c r="B14" s="61"/>
      <c r="C14" s="61"/>
      <c r="D14" s="61"/>
      <c r="E14" s="78"/>
      <c r="F14" s="78"/>
      <c r="G14" s="78"/>
      <c r="H14" s="79"/>
      <c r="I14" s="78"/>
      <c r="J14" s="78"/>
      <c r="K14" s="78"/>
      <c r="L14" s="78"/>
      <c r="M14" s="86">
        <f>SUM(B14:L14)</f>
        <v>0</v>
      </c>
    </row>
    <row r="15" spans="1:13" ht="15" thickBot="1">
      <c r="A15" s="62"/>
      <c r="B15" s="359"/>
      <c r="C15" s="61"/>
      <c r="D15" s="61"/>
      <c r="E15" s="79"/>
      <c r="F15" s="79"/>
      <c r="G15" s="79"/>
      <c r="H15" s="79"/>
      <c r="I15" s="79"/>
      <c r="J15" s="79"/>
      <c r="K15" s="79"/>
      <c r="L15" s="21"/>
      <c r="M15" s="86">
        <f>SUM(B15:L15)</f>
        <v>0</v>
      </c>
    </row>
    <row r="16" spans="1:13" ht="13.5" thickBot="1">
      <c r="A16" s="154" t="s">
        <v>81</v>
      </c>
      <c r="B16" s="159">
        <f aca="true" t="shared" si="0" ref="B16:M16">SUM(B13:B15)</f>
        <v>0</v>
      </c>
      <c r="C16" s="159">
        <f t="shared" si="0"/>
        <v>0</v>
      </c>
      <c r="D16" s="159">
        <f t="shared" si="0"/>
        <v>0</v>
      </c>
      <c r="E16" s="159">
        <f t="shared" si="0"/>
        <v>0</v>
      </c>
      <c r="F16" s="159">
        <f t="shared" si="0"/>
        <v>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</row>
    <row r="17" spans="1:13" ht="13.5" thickBot="1">
      <c r="A17" s="111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2"/>
      <c r="M17" s="112"/>
    </row>
    <row r="18" spans="1:14" ht="13.5" thickBot="1">
      <c r="A18" s="155" t="s">
        <v>44</v>
      </c>
      <c r="B18" s="156">
        <f aca="true" t="shared" si="1" ref="B18:M18">B12+B16</f>
        <v>901820.4</v>
      </c>
      <c r="C18" s="156">
        <f t="shared" si="1"/>
        <v>170763.44</v>
      </c>
      <c r="D18" s="156">
        <f t="shared" si="1"/>
        <v>0</v>
      </c>
      <c r="E18" s="156">
        <f t="shared" si="1"/>
        <v>0</v>
      </c>
      <c r="F18" s="156">
        <f t="shared" si="1"/>
        <v>0</v>
      </c>
      <c r="G18" s="156">
        <f t="shared" si="1"/>
        <v>0</v>
      </c>
      <c r="H18" s="156">
        <f t="shared" si="1"/>
        <v>0</v>
      </c>
      <c r="I18" s="156">
        <f t="shared" si="1"/>
        <v>0</v>
      </c>
      <c r="J18" s="156">
        <f t="shared" si="1"/>
        <v>0</v>
      </c>
      <c r="K18" s="156">
        <f t="shared" si="1"/>
        <v>0</v>
      </c>
      <c r="L18" s="156">
        <f t="shared" si="1"/>
        <v>0</v>
      </c>
      <c r="M18" s="158">
        <f t="shared" si="1"/>
        <v>1072583.84</v>
      </c>
      <c r="N18" s="85"/>
    </row>
    <row r="19" spans="1:13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2"/>
    </row>
    <row r="20" spans="1:13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/>
  <mergeCells count="11">
    <mergeCell ref="A1:D1"/>
    <mergeCell ref="L1:M1"/>
    <mergeCell ref="A2:D2"/>
    <mergeCell ref="L3:M3"/>
    <mergeCell ref="B5:C5"/>
    <mergeCell ref="F5:K5"/>
    <mergeCell ref="A7:D7"/>
    <mergeCell ref="A9:A10"/>
    <mergeCell ref="B9:L9"/>
    <mergeCell ref="F6:M6"/>
    <mergeCell ref="M9:M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32"/>
  <sheetViews>
    <sheetView zoomScalePageLayoutView="0" workbookViewId="0" topLeftCell="A4">
      <selection activeCell="Q24" sqref="Q24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4" width="11.00390625" style="0" customWidth="1"/>
    <col min="5" max="5" width="7.00390625" style="0" customWidth="1"/>
    <col min="7" max="7" width="12.125" style="0" customWidth="1"/>
    <col min="8" max="8" width="11.625" style="0" customWidth="1"/>
    <col min="9" max="9" width="5.75390625" style="0" hidden="1" customWidth="1"/>
    <col min="10" max="10" width="6.00390625" style="0" hidden="1" customWidth="1"/>
    <col min="11" max="11" width="9.25390625" style="0" customWidth="1"/>
    <col min="12" max="12" width="9.00390625" style="0" customWidth="1"/>
    <col min="13" max="13" width="12.125" style="0" customWidth="1"/>
    <col min="14" max="14" width="0.12890625" style="0" customWidth="1"/>
    <col min="15" max="15" width="13.00390625" style="0" customWidth="1"/>
    <col min="16" max="16" width="5.25390625" style="0" customWidth="1"/>
    <col min="17" max="17" width="16.37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37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120" t="s">
        <v>71</v>
      </c>
      <c r="B12" s="303">
        <f>'Кіл. буд твор'!B12+'вил.буд.твор'!B12+сют!B12+супутник!B12</f>
        <v>2006342</v>
      </c>
      <c r="C12" s="303">
        <f>'Кіл. буд твор'!C12+'вил.буд.твор'!C12+сют!C12+супутник!C12</f>
        <v>472372.33</v>
      </c>
      <c r="D12" s="303">
        <f>'Кіл. буд твор'!D12+'вил.буд.твор'!D12+сют!D12+супутник!D12</f>
        <v>0</v>
      </c>
      <c r="E12" s="303">
        <f>'Кіл. буд твор'!E12+'вил.буд.твор'!E12+сют!E12+супутник!E12</f>
        <v>0</v>
      </c>
      <c r="F12" s="303">
        <v>0</v>
      </c>
      <c r="G12" s="303">
        <f>'Кіл. буд твор'!G12+'вил.буд.твор'!G12+сют!G12+супутник!G12</f>
        <v>6437.7300000000005</v>
      </c>
      <c r="H12" s="303">
        <f>'Кіл. буд твор'!H12+'вил.буд.твор'!H12+сют!H12+супутник!H12</f>
        <v>39305.21</v>
      </c>
      <c r="I12" s="303">
        <f>'Кіл. буд твор'!I12+'вил.буд.твор'!I12+сют!I12+супутник!I12</f>
        <v>0</v>
      </c>
      <c r="J12" s="303">
        <f>'Кіл. буд твор'!J12+'вил.буд.твор'!J12+сют!J12+супутник!J12</f>
        <v>0</v>
      </c>
      <c r="K12" s="303">
        <f>'Кіл. буд твор'!K12+'вил.буд.твор'!F12+сют!F12+супутник!K12</f>
        <v>5926</v>
      </c>
      <c r="L12" s="303">
        <f>'Кіл. буд твор'!L12+'вил.буд.твор'!L12+сют!L12+супутник!L12</f>
        <v>211.59</v>
      </c>
      <c r="M12" s="303">
        <f>'Кіл. буд твор'!M12+'вил.буд.твор'!M12+сют!M12+супутник!M12</f>
        <v>36183.590000000004</v>
      </c>
      <c r="N12" s="303">
        <f>'Кіл. буд твор'!N12+'вил.буд.твор'!N12+сют!N12+супутник!N12</f>
        <v>0</v>
      </c>
      <c r="O12" s="303">
        <f>'Кіл. буд твор'!O12+'вил.буд.твор'!O12+сют!O12+супутник!O12</f>
        <v>84075.2</v>
      </c>
      <c r="P12" s="303"/>
      <c r="Q12" s="442">
        <f>SUM(B12:P12)</f>
        <v>2650853.65</v>
      </c>
    </row>
    <row r="13" spans="1:18" ht="12.75">
      <c r="A13" s="235" t="s">
        <v>48</v>
      </c>
      <c r="B13" s="102">
        <f>'Кіл. буд твор'!B24</f>
        <v>138766.54</v>
      </c>
      <c r="C13" s="102">
        <f>'Кіл. буд твор'!C24</f>
        <v>34657.38</v>
      </c>
      <c r="D13" s="102">
        <f>'Кіл. буд твор'!D24</f>
        <v>0</v>
      </c>
      <c r="E13" s="102">
        <f>'Кіл. буд твор'!E24</f>
        <v>0</v>
      </c>
      <c r="F13" s="102">
        <f>'Кіл. буд твор'!F24</f>
        <v>0</v>
      </c>
      <c r="G13" s="102">
        <f>'Кіл. буд твор'!G24</f>
        <v>13491.2</v>
      </c>
      <c r="H13" s="102">
        <f>'Кіл. буд твор'!H24</f>
        <v>6400</v>
      </c>
      <c r="I13" s="102">
        <f>'Кіл. буд твор'!I24</f>
        <v>0</v>
      </c>
      <c r="J13" s="102">
        <f>'Кіл. буд твор'!J24</f>
        <v>0</v>
      </c>
      <c r="K13" s="102">
        <f>'Кіл. буд твор'!K24</f>
        <v>0</v>
      </c>
      <c r="L13" s="102">
        <f>'Кіл. буд твор'!L24</f>
        <v>87.9</v>
      </c>
      <c r="M13" s="102">
        <f>'Кіл. буд твор'!M24</f>
        <v>4246.37</v>
      </c>
      <c r="N13" s="102">
        <f>'Кіл. буд твор'!N24</f>
        <v>0</v>
      </c>
      <c r="O13" s="102">
        <f>'Кіл. буд твор'!O24</f>
        <v>27390</v>
      </c>
      <c r="P13" s="102"/>
      <c r="Q13" s="102">
        <f>SUM(B13:P13)</f>
        <v>225039.39</v>
      </c>
      <c r="R13" s="70"/>
    </row>
    <row r="14" spans="1:17" ht="12.75">
      <c r="A14" s="236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236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37" t="s">
        <v>73</v>
      </c>
      <c r="B16" s="78">
        <f>'вил.буд.твор'!B20</f>
        <v>0</v>
      </c>
      <c r="C16" s="78">
        <f>'вил.буд.твор'!C20</f>
        <v>0</v>
      </c>
      <c r="D16" s="78">
        <f>'вил.буд.твор'!D20</f>
        <v>0</v>
      </c>
      <c r="E16" s="78">
        <f>'вил.буд.твор'!E20</f>
        <v>0</v>
      </c>
      <c r="F16" s="78">
        <f>'вил.буд.твор'!F20</f>
        <v>0</v>
      </c>
      <c r="G16" s="78">
        <f>'вил.буд.твор'!G20</f>
        <v>0</v>
      </c>
      <c r="H16" s="78">
        <f>'вил.буд.твор'!H20</f>
        <v>0</v>
      </c>
      <c r="I16" s="78">
        <f>'вил.буд.твор'!I20</f>
        <v>0</v>
      </c>
      <c r="J16" s="78">
        <f>'вил.буд.твор'!J20</f>
        <v>0</v>
      </c>
      <c r="K16" s="78">
        <f>'вил.буд.твор'!F20</f>
        <v>0</v>
      </c>
      <c r="L16" s="78">
        <f>'вил.буд.твор'!L20</f>
        <v>0</v>
      </c>
      <c r="M16" s="78">
        <f>'вил.буд.твор'!M20</f>
        <v>0</v>
      </c>
      <c r="N16" s="78">
        <f>'вил.буд.твор'!N20</f>
        <v>0</v>
      </c>
      <c r="O16" s="78">
        <f>'вил.буд.твор'!O20</f>
        <v>0</v>
      </c>
      <c r="P16" s="78"/>
      <c r="Q16" s="78">
        <f>SUM(B16:P16)</f>
        <v>0</v>
      </c>
    </row>
    <row r="17" spans="1:17" ht="12.75">
      <c r="A17" s="236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ht="12.75">
      <c r="A18" s="237" t="s">
        <v>49</v>
      </c>
      <c r="B18" s="78">
        <f>сют!B20</f>
        <v>44278.84</v>
      </c>
      <c r="C18" s="78">
        <f>сют!C20</f>
        <v>9838.5</v>
      </c>
      <c r="D18" s="78">
        <f>сют!D20</f>
        <v>0</v>
      </c>
      <c r="E18" s="78">
        <f>сют!E20</f>
        <v>0</v>
      </c>
      <c r="F18" s="78">
        <f>сют!F20</f>
        <v>0</v>
      </c>
      <c r="G18" s="78">
        <f>сют!G20</f>
        <v>0</v>
      </c>
      <c r="H18" s="78">
        <f>сют!H20</f>
        <v>0</v>
      </c>
      <c r="I18" s="78">
        <f>сют!I20</f>
        <v>0</v>
      </c>
      <c r="J18" s="78">
        <f>сют!J20</f>
        <v>0</v>
      </c>
      <c r="K18" s="78">
        <f>сют!F20</f>
        <v>0</v>
      </c>
      <c r="L18" s="78">
        <f>сют!L20</f>
        <v>0</v>
      </c>
      <c r="M18" s="78">
        <f>сют!M20</f>
        <v>0</v>
      </c>
      <c r="N18" s="78">
        <f>сют!N20</f>
        <v>0</v>
      </c>
      <c r="O18" s="78">
        <f>сют!O20</f>
        <v>0</v>
      </c>
      <c r="P18" s="78"/>
      <c r="Q18" s="78">
        <f>SUM(B18:P18)</f>
        <v>54117.34</v>
      </c>
    </row>
    <row r="19" spans="1:17" ht="12.75">
      <c r="A19" s="236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ht="12.75">
      <c r="A20" s="236" t="s">
        <v>50</v>
      </c>
      <c r="B20" s="78">
        <f>супутник!B21</f>
        <v>27683.68</v>
      </c>
      <c r="C20" s="78">
        <f>супутник!C21</f>
        <v>6090.41</v>
      </c>
      <c r="D20" s="78">
        <f>супутник!D21</f>
        <v>0</v>
      </c>
      <c r="E20" s="78">
        <f>супутник!E21</f>
        <v>0</v>
      </c>
      <c r="F20" s="78">
        <f>супутник!F21</f>
        <v>0</v>
      </c>
      <c r="G20" s="78">
        <f>супутник!G21</f>
        <v>0</v>
      </c>
      <c r="H20" s="78">
        <f>супутник!H21</f>
        <v>0</v>
      </c>
      <c r="I20" s="78">
        <f>супутник!I21</f>
        <v>0</v>
      </c>
      <c r="J20" s="78">
        <f>супутник!J21</f>
        <v>0</v>
      </c>
      <c r="K20" s="78">
        <f>супутник!K21</f>
        <v>0</v>
      </c>
      <c r="L20" s="78">
        <f>супутник!L21</f>
        <v>0</v>
      </c>
      <c r="M20" s="78">
        <f>супутник!M21</f>
        <v>994.12</v>
      </c>
      <c r="N20" s="78">
        <f>супутник!N21</f>
        <v>0</v>
      </c>
      <c r="O20" s="78">
        <f>супутник!O21</f>
        <v>0</v>
      </c>
      <c r="P20" s="78"/>
      <c r="Q20" s="78">
        <f>SUM(B20:P20)</f>
        <v>34768.21</v>
      </c>
    </row>
    <row r="21" spans="1:17" ht="12.75">
      <c r="A21" s="31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2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3.5" thickBo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1:17" ht="15" thickBot="1">
      <c r="A24" s="228" t="s">
        <v>81</v>
      </c>
      <c r="B24" s="227">
        <f>SUM(B13:B23)</f>
        <v>210729.06</v>
      </c>
      <c r="C24" s="227">
        <f>SUM(C13:C23)</f>
        <v>50586.28999999999</v>
      </c>
      <c r="D24" s="227">
        <f aca="true" t="shared" si="0" ref="D24:P24">SUM(D13:D23)</f>
        <v>0</v>
      </c>
      <c r="E24" s="227">
        <f t="shared" si="0"/>
        <v>0</v>
      </c>
      <c r="F24" s="227">
        <f t="shared" si="0"/>
        <v>0</v>
      </c>
      <c r="G24" s="227">
        <f t="shared" si="0"/>
        <v>13491.2</v>
      </c>
      <c r="H24" s="227">
        <f t="shared" si="0"/>
        <v>6400</v>
      </c>
      <c r="I24" s="227">
        <f t="shared" si="0"/>
        <v>0</v>
      </c>
      <c r="J24" s="227">
        <f t="shared" si="0"/>
        <v>0</v>
      </c>
      <c r="K24" s="227">
        <f t="shared" si="0"/>
        <v>0</v>
      </c>
      <c r="L24" s="227">
        <f t="shared" si="0"/>
        <v>87.9</v>
      </c>
      <c r="M24" s="227">
        <f t="shared" si="0"/>
        <v>5240.49</v>
      </c>
      <c r="N24" s="227">
        <f t="shared" si="0"/>
        <v>0</v>
      </c>
      <c r="O24" s="227">
        <f t="shared" si="0"/>
        <v>27390</v>
      </c>
      <c r="P24" s="227">
        <f t="shared" si="0"/>
        <v>0</v>
      </c>
      <c r="Q24" s="230">
        <f>SUM(Q13:Q23)</f>
        <v>313924.94</v>
      </c>
    </row>
    <row r="25" spans="1:17" ht="12.75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t="13.5" thickBot="1">
      <c r="A26" s="117" t="s">
        <v>11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</row>
    <row r="27" spans="1:17" ht="15.75" thickBot="1">
      <c r="A27" s="231"/>
      <c r="B27" s="232">
        <f>B12+B24</f>
        <v>2217071.06</v>
      </c>
      <c r="C27" s="232">
        <f>C12+C24</f>
        <v>522958.62</v>
      </c>
      <c r="D27" s="232">
        <f>D12+D24</f>
        <v>0</v>
      </c>
      <c r="E27" s="232"/>
      <c r="F27" s="232">
        <f>SUM(F12:F26)</f>
        <v>0</v>
      </c>
      <c r="G27" s="232">
        <f aca="true" t="shared" si="1" ref="G27:M27">G12+G24</f>
        <v>19928.93</v>
      </c>
      <c r="H27" s="232">
        <f t="shared" si="1"/>
        <v>45705.21</v>
      </c>
      <c r="I27" s="232">
        <f t="shared" si="1"/>
        <v>0</v>
      </c>
      <c r="J27" s="232">
        <f t="shared" si="1"/>
        <v>0</v>
      </c>
      <c r="K27" s="232">
        <f t="shared" si="1"/>
        <v>5926</v>
      </c>
      <c r="L27" s="232">
        <f t="shared" si="1"/>
        <v>299.49</v>
      </c>
      <c r="M27" s="232">
        <f t="shared" si="1"/>
        <v>41424.08</v>
      </c>
      <c r="N27" s="232"/>
      <c r="O27" s="232">
        <f>O12+O24</f>
        <v>111465.2</v>
      </c>
      <c r="P27" s="232"/>
      <c r="Q27" s="234">
        <f>Q12+Q24</f>
        <v>2964778.59</v>
      </c>
    </row>
    <row r="28" spans="1:17" ht="12.75">
      <c r="A28" s="33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</row>
    <row r="29" spans="1:17" ht="12.75">
      <c r="A29" s="33" t="s">
        <v>84</v>
      </c>
      <c r="B29" s="443">
        <v>1846488.01</v>
      </c>
      <c r="C29" s="444">
        <v>435705.14</v>
      </c>
      <c r="D29" s="444">
        <v>0</v>
      </c>
      <c r="E29" s="432"/>
      <c r="F29" s="432"/>
      <c r="G29" s="444">
        <v>5870.62</v>
      </c>
      <c r="H29" s="445">
        <v>40933.42</v>
      </c>
      <c r="I29" s="432"/>
      <c r="J29" s="432"/>
      <c r="K29" s="432">
        <v>5080</v>
      </c>
      <c r="L29" s="443">
        <v>167.67</v>
      </c>
      <c r="M29" s="443">
        <v>32265.14</v>
      </c>
      <c r="N29" s="432"/>
      <c r="O29" s="443">
        <v>84075.2</v>
      </c>
      <c r="P29" s="432"/>
      <c r="Q29" s="432">
        <f>SUM(B29:P29)</f>
        <v>2450585.2</v>
      </c>
    </row>
    <row r="30" spans="2:17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2.75">
      <c r="A31" t="s">
        <v>80</v>
      </c>
      <c r="B31" s="70">
        <f>B27-B29</f>
        <v>370583.05000000005</v>
      </c>
      <c r="C31" s="70">
        <f>C27-C29</f>
        <v>87253.47999999998</v>
      </c>
      <c r="D31" s="70">
        <f>D27-D29</f>
        <v>0</v>
      </c>
      <c r="E31" s="70"/>
      <c r="F31" s="70"/>
      <c r="G31" s="70">
        <f aca="true" t="shared" si="2" ref="G31:O31">G27-G29</f>
        <v>14058.310000000001</v>
      </c>
      <c r="H31" s="70">
        <f t="shared" si="2"/>
        <v>4771.790000000001</v>
      </c>
      <c r="I31" s="70">
        <f t="shared" si="2"/>
        <v>0</v>
      </c>
      <c r="J31" s="70">
        <f t="shared" si="2"/>
        <v>0</v>
      </c>
      <c r="K31" s="70">
        <f t="shared" si="2"/>
        <v>846</v>
      </c>
      <c r="L31" s="70">
        <f t="shared" si="2"/>
        <v>131.82000000000002</v>
      </c>
      <c r="M31" s="70">
        <f t="shared" si="2"/>
        <v>9158.940000000002</v>
      </c>
      <c r="N31" s="70">
        <f t="shared" si="2"/>
        <v>0</v>
      </c>
      <c r="O31" s="70">
        <f t="shared" si="2"/>
        <v>27390</v>
      </c>
      <c r="P31" s="70"/>
      <c r="Q31" s="70"/>
    </row>
    <row r="32" spans="2:17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8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2.25390625" style="0" customWidth="1"/>
    <col min="2" max="2" width="13.125" style="0" customWidth="1"/>
    <col min="3" max="3" width="12.625" style="0" customWidth="1"/>
    <col min="4" max="4" width="10.25390625" style="0" customWidth="1"/>
    <col min="5" max="5" width="0.12890625" style="0" customWidth="1"/>
    <col min="7" max="7" width="14.375" style="0" customWidth="1"/>
    <col min="9" max="9" width="5.625" style="0" hidden="1" customWidth="1"/>
    <col min="10" max="10" width="3.75390625" style="0" hidden="1" customWidth="1"/>
    <col min="13" max="13" width="10.75390625" style="0" customWidth="1"/>
    <col min="14" max="14" width="9.125" style="0" hidden="1" customWidth="1"/>
    <col min="15" max="15" width="11.125" style="0" customWidth="1"/>
    <col min="16" max="16" width="9.125" style="0" hidden="1" customWidth="1"/>
    <col min="17" max="17" width="12.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33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1117646.72</v>
      </c>
      <c r="C12" s="214">
        <v>259093.87</v>
      </c>
      <c r="D12" s="214">
        <v>0</v>
      </c>
      <c r="E12" s="214">
        <v>0</v>
      </c>
      <c r="F12" s="214">
        <v>0</v>
      </c>
      <c r="G12" s="214">
        <v>3115.28</v>
      </c>
      <c r="H12" s="214">
        <v>7272.26</v>
      </c>
      <c r="I12" s="214">
        <v>0</v>
      </c>
      <c r="J12" s="214">
        <v>0</v>
      </c>
      <c r="K12" s="214">
        <v>5926</v>
      </c>
      <c r="L12" s="214">
        <v>211.59</v>
      </c>
      <c r="M12" s="214">
        <v>25113.86</v>
      </c>
      <c r="N12" s="214">
        <v>0</v>
      </c>
      <c r="O12" s="214">
        <v>66905.2</v>
      </c>
      <c r="P12" s="214"/>
      <c r="Q12" s="215">
        <f>SUM(B12:P12)</f>
        <v>1485284.78</v>
      </c>
    </row>
    <row r="13" spans="1:17" ht="12.75">
      <c r="A13" s="77" t="s">
        <v>111</v>
      </c>
      <c r="B13" s="93">
        <v>138766.54</v>
      </c>
      <c r="C13" s="79">
        <v>34657.38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6">
        <f>SUM(B13:P13)</f>
        <v>173423.92</v>
      </c>
    </row>
    <row r="14" spans="1:17" ht="12.75">
      <c r="A14" s="77" t="s">
        <v>110</v>
      </c>
      <c r="B14" s="78"/>
      <c r="C14" s="79"/>
      <c r="D14" s="79"/>
      <c r="E14" s="78"/>
      <c r="F14" s="78"/>
      <c r="G14" s="78">
        <v>392.2</v>
      </c>
      <c r="H14" s="78"/>
      <c r="I14" s="78"/>
      <c r="J14" s="78"/>
      <c r="K14" s="78"/>
      <c r="L14" s="78"/>
      <c r="M14" s="78"/>
      <c r="N14" s="78"/>
      <c r="O14" s="78"/>
      <c r="P14" s="78"/>
      <c r="Q14" s="86">
        <f aca="true" t="shared" si="0" ref="Q14:Q23">SUM(B14:P14)</f>
        <v>392.2</v>
      </c>
    </row>
    <row r="15" spans="1:17" ht="12.75">
      <c r="A15" s="101" t="s">
        <v>112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>
        <v>4759.63</v>
      </c>
      <c r="N15" s="79"/>
      <c r="O15" s="79"/>
      <c r="P15" s="79"/>
      <c r="Q15" s="86">
        <f t="shared" si="0"/>
        <v>4759.63</v>
      </c>
    </row>
    <row r="16" spans="1:17" ht="12.75">
      <c r="A16" s="77" t="s">
        <v>121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>
        <v>87.9</v>
      </c>
      <c r="M16" s="79"/>
      <c r="N16" s="79"/>
      <c r="O16" s="79"/>
      <c r="P16" s="79"/>
      <c r="Q16" s="86">
        <f t="shared" si="0"/>
        <v>87.9</v>
      </c>
    </row>
    <row r="17" spans="1:17" ht="12.75">
      <c r="A17" s="77" t="s">
        <v>120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6">
        <f t="shared" si="0"/>
        <v>0</v>
      </c>
    </row>
    <row r="18" spans="1:17" ht="12.75">
      <c r="A18" s="77" t="s">
        <v>127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>
        <v>-513.26</v>
      </c>
      <c r="N18" s="79"/>
      <c r="O18" s="79"/>
      <c r="P18" s="79"/>
      <c r="Q18" s="86">
        <f t="shared" si="0"/>
        <v>-513.26</v>
      </c>
    </row>
    <row r="19" spans="1:17" ht="12.75">
      <c r="A19" s="368" t="s">
        <v>182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>
        <v>27390</v>
      </c>
      <c r="P19" s="79"/>
      <c r="Q19" s="86">
        <f t="shared" si="0"/>
        <v>27390</v>
      </c>
    </row>
    <row r="20" spans="1:17" ht="12.75">
      <c r="A20" s="365" t="s">
        <v>124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ht="12.75">
      <c r="A21" s="316" t="s">
        <v>135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ht="12.75">
      <c r="A22" s="433" t="s">
        <v>226</v>
      </c>
      <c r="B22" s="78"/>
      <c r="C22" s="79"/>
      <c r="D22" s="79"/>
      <c r="E22" s="79"/>
      <c r="F22" s="79"/>
      <c r="G22" s="79">
        <v>13099</v>
      </c>
      <c r="H22" s="79"/>
      <c r="I22" s="79"/>
      <c r="J22" s="79"/>
      <c r="K22" s="79"/>
      <c r="L22" s="79"/>
      <c r="M22" s="79"/>
      <c r="N22" s="79"/>
      <c r="O22" s="79"/>
      <c r="P22" s="79"/>
      <c r="Q22" s="86">
        <f t="shared" si="0"/>
        <v>13099</v>
      </c>
    </row>
    <row r="23" spans="1:17" ht="13.5" thickBot="1">
      <c r="A23" s="315" t="s">
        <v>218</v>
      </c>
      <c r="B23" s="78"/>
      <c r="C23" s="79"/>
      <c r="D23" s="79"/>
      <c r="E23" s="79"/>
      <c r="F23" s="79"/>
      <c r="G23" s="79"/>
      <c r="H23" s="79">
        <v>6400</v>
      </c>
      <c r="I23" s="79"/>
      <c r="J23" s="79"/>
      <c r="K23" s="79"/>
      <c r="L23" s="79"/>
      <c r="M23" s="79"/>
      <c r="N23" s="79"/>
      <c r="O23" s="79"/>
      <c r="P23" s="79"/>
      <c r="Q23" s="86">
        <f t="shared" si="0"/>
        <v>6400</v>
      </c>
    </row>
    <row r="24" spans="1:17" ht="15" thickBot="1">
      <c r="A24" s="198" t="s">
        <v>81</v>
      </c>
      <c r="B24" s="199">
        <f aca="true" t="shared" si="1" ref="B24:N24">SUM(B13:B23)</f>
        <v>138766.54</v>
      </c>
      <c r="C24" s="199">
        <f t="shared" si="1"/>
        <v>34657.38</v>
      </c>
      <c r="D24" s="199">
        <f t="shared" si="1"/>
        <v>0</v>
      </c>
      <c r="E24" s="199">
        <f t="shared" si="1"/>
        <v>0</v>
      </c>
      <c r="F24" s="199">
        <f t="shared" si="1"/>
        <v>0</v>
      </c>
      <c r="G24" s="199">
        <f t="shared" si="1"/>
        <v>13491.2</v>
      </c>
      <c r="H24" s="199">
        <f t="shared" si="1"/>
        <v>6400</v>
      </c>
      <c r="I24" s="199">
        <f t="shared" si="1"/>
        <v>0</v>
      </c>
      <c r="J24" s="199">
        <f t="shared" si="1"/>
        <v>0</v>
      </c>
      <c r="K24" s="199">
        <f t="shared" si="1"/>
        <v>0</v>
      </c>
      <c r="L24" s="199">
        <f t="shared" si="1"/>
        <v>87.9</v>
      </c>
      <c r="M24" s="199">
        <f t="shared" si="1"/>
        <v>4246.37</v>
      </c>
      <c r="N24" s="199">
        <f t="shared" si="1"/>
        <v>0</v>
      </c>
      <c r="O24" s="199">
        <f>SUM(O15:O23)</f>
        <v>27390</v>
      </c>
      <c r="P24" s="199">
        <f>SUM(P15:P23)</f>
        <v>0</v>
      </c>
      <c r="Q24" s="199">
        <f>SUM(Q13:Q23)</f>
        <v>225039.39</v>
      </c>
    </row>
    <row r="25" spans="1:17" ht="15">
      <c r="A25" s="247" t="s">
        <v>11</v>
      </c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6" spans="1:17" ht="15.75" thickBot="1">
      <c r="A26" s="251"/>
      <c r="B26" s="252">
        <f aca="true" t="shared" si="2" ref="B26:M26">B12+B24</f>
        <v>1256413.26</v>
      </c>
      <c r="C26" s="253">
        <f t="shared" si="2"/>
        <v>293751.25</v>
      </c>
      <c r="D26" s="253">
        <f t="shared" si="2"/>
        <v>0</v>
      </c>
      <c r="E26" s="253">
        <f t="shared" si="2"/>
        <v>0</v>
      </c>
      <c r="F26" s="253">
        <f t="shared" si="2"/>
        <v>0</v>
      </c>
      <c r="G26" s="253">
        <f t="shared" si="2"/>
        <v>16606.48</v>
      </c>
      <c r="H26" s="253">
        <f t="shared" si="2"/>
        <v>13672.26</v>
      </c>
      <c r="I26" s="253">
        <f t="shared" si="2"/>
        <v>0</v>
      </c>
      <c r="J26" s="253">
        <f t="shared" si="2"/>
        <v>0</v>
      </c>
      <c r="K26" s="253">
        <f t="shared" si="2"/>
        <v>5926</v>
      </c>
      <c r="L26" s="253">
        <f t="shared" si="2"/>
        <v>299.49</v>
      </c>
      <c r="M26" s="253">
        <f t="shared" si="2"/>
        <v>29360.23</v>
      </c>
      <c r="N26" s="253"/>
      <c r="O26" s="253">
        <f>O12+O24</f>
        <v>94295.2</v>
      </c>
      <c r="P26" s="253"/>
      <c r="Q26" s="254">
        <f>Q12+Q24</f>
        <v>1710324.17</v>
      </c>
    </row>
    <row r="27" spans="1:1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5">
      <c r="A28" s="456" t="s">
        <v>0</v>
      </c>
      <c r="B28" s="456"/>
      <c r="C28" s="456"/>
      <c r="D28" s="456"/>
      <c r="E28" s="1"/>
      <c r="F28" s="1"/>
      <c r="G28" s="1"/>
      <c r="H28" s="2"/>
      <c r="I28" s="2"/>
      <c r="J28" s="1"/>
      <c r="K28" s="1"/>
      <c r="L28" s="3"/>
      <c r="M28" s="3"/>
      <c r="N28" s="1"/>
      <c r="O28" s="479"/>
      <c r="P28" s="479"/>
      <c r="Q28" s="479"/>
    </row>
    <row r="36" ht="12.75" customHeight="1"/>
    <row r="37" ht="12.75" customHeight="1"/>
    <row r="79" ht="12.75" customHeight="1"/>
    <row r="80" ht="12.75" customHeight="1"/>
    <row r="122" ht="12.75" customHeight="1"/>
    <row r="123" ht="12.75" customHeight="1"/>
    <row r="165" ht="12.75" customHeight="1"/>
    <row r="166" ht="12.75" customHeight="1"/>
    <row r="208" ht="12.75" customHeight="1"/>
    <row r="209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28:D28"/>
    <mergeCell ref="O28:Q28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5.00390625" style="0" customWidth="1"/>
    <col min="2" max="2" width="13.25390625" style="0" customWidth="1"/>
    <col min="3" max="3" width="12.00390625" style="0" customWidth="1"/>
    <col min="4" max="4" width="5.375" style="0" customWidth="1"/>
    <col min="5" max="5" width="5.75390625" style="0" customWidth="1"/>
    <col min="6" max="6" width="10.75390625" style="0" customWidth="1"/>
    <col min="7" max="7" width="12.375" style="0" customWidth="1"/>
    <col min="8" max="8" width="10.25390625" style="0" customWidth="1"/>
    <col min="9" max="9" width="0.12890625" style="0" hidden="1" customWidth="1"/>
    <col min="10" max="10" width="4.375" style="0" hidden="1" customWidth="1"/>
    <col min="11" max="11" width="9.125" style="0" hidden="1" customWidth="1"/>
    <col min="13" max="13" width="9.00390625" style="0" customWidth="1"/>
    <col min="14" max="14" width="2.125" style="0" hidden="1" customWidth="1"/>
    <col min="16" max="16" width="0.12890625" style="0" customWidth="1"/>
    <col min="17" max="17" width="13.87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256"/>
      <c r="B6" s="128" t="s">
        <v>35</v>
      </c>
      <c r="C6" s="129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2250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09" t="s">
        <v>71</v>
      </c>
      <c r="B12" s="210">
        <v>341637.65</v>
      </c>
      <c r="C12" s="210">
        <v>82911.89</v>
      </c>
      <c r="D12" s="210">
        <v>0</v>
      </c>
      <c r="E12" s="210">
        <v>0</v>
      </c>
      <c r="F12" s="210">
        <v>0</v>
      </c>
      <c r="G12" s="210">
        <v>2301.27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237.55</v>
      </c>
      <c r="N12" s="210"/>
      <c r="O12" s="210">
        <v>850</v>
      </c>
      <c r="P12" s="210"/>
      <c r="Q12" s="211">
        <f>SUM(B12:P12)</f>
        <v>427938.36000000004</v>
      </c>
    </row>
    <row r="13" spans="1:17" ht="12.75">
      <c r="A13" s="77" t="s">
        <v>111</v>
      </c>
      <c r="B13" s="78">
        <v>44278.84</v>
      </c>
      <c r="C13" s="79">
        <v>9838.5</v>
      </c>
      <c r="D13" s="79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86">
        <f aca="true" t="shared" si="0" ref="Q13:Q19">SUM(B13:P13)</f>
        <v>54117.34</v>
      </c>
    </row>
    <row r="14" spans="1:17" ht="12.75">
      <c r="A14" s="77" t="s">
        <v>110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6">
        <f t="shared" si="0"/>
        <v>0</v>
      </c>
    </row>
    <row r="15" spans="1:17" ht="12.75">
      <c r="A15" s="42" t="s">
        <v>124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6">
        <f t="shared" si="0"/>
        <v>0</v>
      </c>
    </row>
    <row r="16" spans="1:17" ht="12.75">
      <c r="A16" s="77" t="s">
        <v>121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6">
        <f t="shared" si="0"/>
        <v>0</v>
      </c>
    </row>
    <row r="17" spans="1:17" ht="12.75">
      <c r="A17" s="77" t="s">
        <v>112</v>
      </c>
      <c r="B17" s="78"/>
      <c r="C17" s="79"/>
      <c r="D17" s="79"/>
      <c r="E17" s="79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6">
        <f t="shared" si="0"/>
        <v>0</v>
      </c>
    </row>
    <row r="18" spans="1:17" ht="12.75">
      <c r="A18" s="77" t="s">
        <v>135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ht="13.5" thickBot="1">
      <c r="A19" s="317"/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86">
        <f t="shared" si="0"/>
        <v>0</v>
      </c>
    </row>
    <row r="20" spans="1:17" ht="15.75" thickBot="1">
      <c r="A20" s="195" t="s">
        <v>81</v>
      </c>
      <c r="B20" s="196">
        <f aca="true" t="shared" si="1" ref="B20:Q20">SUM(B13:B19)</f>
        <v>44278.84</v>
      </c>
      <c r="C20" s="196">
        <f t="shared" si="1"/>
        <v>9838.5</v>
      </c>
      <c r="D20" s="196">
        <f t="shared" si="1"/>
        <v>0</v>
      </c>
      <c r="E20" s="196">
        <f t="shared" si="1"/>
        <v>0</v>
      </c>
      <c r="F20" s="196">
        <f t="shared" si="1"/>
        <v>0</v>
      </c>
      <c r="G20" s="196">
        <f t="shared" si="1"/>
        <v>0</v>
      </c>
      <c r="H20" s="196">
        <f t="shared" si="1"/>
        <v>0</v>
      </c>
      <c r="I20" s="196">
        <f t="shared" si="1"/>
        <v>0</v>
      </c>
      <c r="J20" s="196">
        <f t="shared" si="1"/>
        <v>0</v>
      </c>
      <c r="K20" s="196">
        <f t="shared" si="1"/>
        <v>0</v>
      </c>
      <c r="L20" s="196">
        <f t="shared" si="1"/>
        <v>0</v>
      </c>
      <c r="M20" s="196">
        <f t="shared" si="1"/>
        <v>0</v>
      </c>
      <c r="N20" s="196">
        <f t="shared" si="1"/>
        <v>0</v>
      </c>
      <c r="O20" s="196">
        <f t="shared" si="1"/>
        <v>0</v>
      </c>
      <c r="P20" s="196">
        <f t="shared" si="1"/>
        <v>0</v>
      </c>
      <c r="Q20" s="196">
        <f t="shared" si="1"/>
        <v>54117.34</v>
      </c>
    </row>
    <row r="21" spans="1:17" ht="15">
      <c r="A21" s="242" t="s">
        <v>11</v>
      </c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</row>
    <row r="22" spans="1:17" ht="15.75" thickBot="1">
      <c r="A22" s="246"/>
      <c r="B22" s="257">
        <f aca="true" t="shared" si="2" ref="B22:Q22">B12+B20</f>
        <v>385916.49</v>
      </c>
      <c r="C22" s="257">
        <f t="shared" si="2"/>
        <v>92750.39</v>
      </c>
      <c r="D22" s="257">
        <f t="shared" si="2"/>
        <v>0</v>
      </c>
      <c r="E22" s="257">
        <f t="shared" si="2"/>
        <v>0</v>
      </c>
      <c r="F22" s="257">
        <f t="shared" si="2"/>
        <v>0</v>
      </c>
      <c r="G22" s="257">
        <f t="shared" si="2"/>
        <v>2301.27</v>
      </c>
      <c r="H22" s="257">
        <f t="shared" si="2"/>
        <v>0</v>
      </c>
      <c r="I22" s="257">
        <f t="shared" si="2"/>
        <v>0</v>
      </c>
      <c r="J22" s="257">
        <f t="shared" si="2"/>
        <v>0</v>
      </c>
      <c r="K22" s="257">
        <f t="shared" si="2"/>
        <v>0</v>
      </c>
      <c r="L22" s="257">
        <f t="shared" si="2"/>
        <v>0</v>
      </c>
      <c r="M22" s="257">
        <f t="shared" si="2"/>
        <v>237.55</v>
      </c>
      <c r="N22" s="257">
        <f t="shared" si="2"/>
        <v>0</v>
      </c>
      <c r="O22" s="257">
        <f t="shared" si="2"/>
        <v>850</v>
      </c>
      <c r="P22" s="257">
        <f t="shared" si="2"/>
        <v>0</v>
      </c>
      <c r="Q22" s="257">
        <f t="shared" si="2"/>
        <v>482055.70000000007</v>
      </c>
    </row>
    <row r="23" spans="1:17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0"/>
  <sheetViews>
    <sheetView zoomScalePageLayoutView="0" workbookViewId="0" topLeftCell="B4">
      <selection activeCell="F6" sqref="F6:M6"/>
    </sheetView>
  </sheetViews>
  <sheetFormatPr defaultColWidth="9.00390625" defaultRowHeight="12.75"/>
  <cols>
    <col min="1" max="1" width="20.125" style="0" customWidth="1"/>
    <col min="2" max="3" width="12.875" style="0" customWidth="1"/>
    <col min="6" max="6" width="10.125" style="0" customWidth="1"/>
    <col min="8" max="8" width="7.375" style="0" customWidth="1"/>
    <col min="9" max="9" width="6.25390625" style="0" hidden="1" customWidth="1"/>
    <col min="10" max="10" width="7.625" style="0" hidden="1" customWidth="1"/>
    <col min="11" max="11" width="8.75390625" style="70" customWidth="1"/>
    <col min="13" max="13" width="9.00390625" style="0" customWidth="1"/>
    <col min="14" max="14" width="5.625" style="0" hidden="1" customWidth="1"/>
    <col min="15" max="15" width="11.00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424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424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25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426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99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427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42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429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430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1897756.58</v>
      </c>
      <c r="C12" s="150">
        <v>439154.13</v>
      </c>
      <c r="D12" s="150">
        <v>0</v>
      </c>
      <c r="E12" s="150">
        <v>0</v>
      </c>
      <c r="F12" s="150">
        <v>124846.08</v>
      </c>
      <c r="G12" s="150">
        <v>5193.54</v>
      </c>
      <c r="H12" s="150">
        <v>0</v>
      </c>
      <c r="I12" s="150">
        <v>0</v>
      </c>
      <c r="J12" s="150">
        <v>0</v>
      </c>
      <c r="K12" s="431">
        <v>2220</v>
      </c>
      <c r="L12" s="150">
        <v>42360.5</v>
      </c>
      <c r="M12" s="150">
        <v>156970.8</v>
      </c>
      <c r="N12" s="150">
        <v>0</v>
      </c>
      <c r="O12" s="150">
        <v>0</v>
      </c>
      <c r="P12" s="318">
        <f aca="true" t="shared" si="0" ref="P12:P23">SUM(B12:O12)</f>
        <v>2668501.63</v>
      </c>
    </row>
    <row r="13" spans="1:16" ht="12.75">
      <c r="A13" s="109" t="s">
        <v>111</v>
      </c>
      <c r="B13" s="43"/>
      <c r="C13" s="21"/>
      <c r="D13" s="21"/>
      <c r="E13" s="21"/>
      <c r="F13" s="110"/>
      <c r="G13" s="21"/>
      <c r="H13" s="21"/>
      <c r="I13" s="21"/>
      <c r="J13" s="21"/>
      <c r="K13" s="43"/>
      <c r="L13" s="21"/>
      <c r="M13" s="21"/>
      <c r="N13" s="21"/>
      <c r="O13" s="21"/>
      <c r="P13" s="240">
        <f t="shared" si="0"/>
        <v>0</v>
      </c>
    </row>
    <row r="14" spans="1:16" ht="12.75">
      <c r="A14" s="314" t="s">
        <v>110</v>
      </c>
      <c r="B14" s="43"/>
      <c r="C14" s="21"/>
      <c r="D14" s="21"/>
      <c r="E14" s="21"/>
      <c r="F14" s="21"/>
      <c r="G14" s="21"/>
      <c r="H14" s="21"/>
      <c r="I14" s="21"/>
      <c r="J14" s="21"/>
      <c r="K14" s="43"/>
      <c r="L14" s="21"/>
      <c r="M14" s="21"/>
      <c r="N14" s="21"/>
      <c r="O14" s="21"/>
      <c r="P14" s="240">
        <f t="shared" si="0"/>
        <v>0</v>
      </c>
    </row>
    <row r="15" spans="1:16" ht="12.75">
      <c r="A15" s="42" t="s">
        <v>115</v>
      </c>
      <c r="B15" s="43"/>
      <c r="C15" s="21"/>
      <c r="D15" s="21"/>
      <c r="E15" s="21"/>
      <c r="F15" s="21"/>
      <c r="G15" s="21"/>
      <c r="H15" s="21"/>
      <c r="I15" s="21"/>
      <c r="J15" s="21"/>
      <c r="K15" s="43"/>
      <c r="L15" s="21"/>
      <c r="M15" s="21"/>
      <c r="N15" s="21"/>
      <c r="O15" s="21"/>
      <c r="P15" s="240">
        <f t="shared" si="0"/>
        <v>0</v>
      </c>
    </row>
    <row r="16" spans="1:16" ht="12.75">
      <c r="A16" s="314" t="s">
        <v>108</v>
      </c>
      <c r="B16" s="43"/>
      <c r="C16" s="21"/>
      <c r="D16" s="21"/>
      <c r="E16" s="21"/>
      <c r="F16" s="43"/>
      <c r="G16" s="338"/>
      <c r="H16" s="21"/>
      <c r="I16" s="21"/>
      <c r="J16" s="21"/>
      <c r="K16" s="43"/>
      <c r="L16" s="21"/>
      <c r="M16" s="21"/>
      <c r="N16" s="21"/>
      <c r="O16" s="21"/>
      <c r="P16" s="240">
        <f t="shared" si="0"/>
        <v>0</v>
      </c>
    </row>
    <row r="17" spans="1:16" ht="12.75">
      <c r="A17" s="42" t="s">
        <v>177</v>
      </c>
      <c r="B17" s="43"/>
      <c r="C17" s="21"/>
      <c r="D17" s="21"/>
      <c r="E17" s="21"/>
      <c r="F17" s="21"/>
      <c r="G17" s="21"/>
      <c r="H17" s="21"/>
      <c r="I17" s="21"/>
      <c r="J17" s="21"/>
      <c r="K17" s="43"/>
      <c r="L17" s="21"/>
      <c r="M17" s="21"/>
      <c r="N17" s="21"/>
      <c r="O17" s="21"/>
      <c r="P17" s="240">
        <f t="shared" si="0"/>
        <v>0</v>
      </c>
    </row>
    <row r="18" spans="1:16" ht="12.75">
      <c r="A18" s="42" t="s">
        <v>112</v>
      </c>
      <c r="B18" s="43"/>
      <c r="C18" s="21"/>
      <c r="D18" s="21"/>
      <c r="E18" s="21"/>
      <c r="F18" s="21"/>
      <c r="G18" s="21"/>
      <c r="H18" s="21"/>
      <c r="I18" s="21"/>
      <c r="J18" s="21"/>
      <c r="K18" s="43"/>
      <c r="L18" s="110"/>
      <c r="M18" s="110"/>
      <c r="N18" s="21"/>
      <c r="O18" s="21"/>
      <c r="P18" s="240">
        <f t="shared" si="0"/>
        <v>0</v>
      </c>
    </row>
    <row r="19" spans="1:16" ht="12.75">
      <c r="A19" s="42" t="s">
        <v>135</v>
      </c>
      <c r="B19" s="43"/>
      <c r="C19" s="21"/>
      <c r="D19" s="21"/>
      <c r="E19" s="21"/>
      <c r="F19" s="21"/>
      <c r="G19" s="21"/>
      <c r="H19" s="21"/>
      <c r="I19" s="21"/>
      <c r="J19" s="21"/>
      <c r="K19" s="43"/>
      <c r="L19" s="21"/>
      <c r="M19" s="110"/>
      <c r="N19" s="21"/>
      <c r="O19" s="21"/>
      <c r="P19" s="240">
        <f t="shared" si="0"/>
        <v>0</v>
      </c>
    </row>
    <row r="20" spans="1:16" ht="12.75">
      <c r="A20" s="42" t="s">
        <v>113</v>
      </c>
      <c r="B20" s="43"/>
      <c r="C20" s="21"/>
      <c r="D20" s="21"/>
      <c r="E20" s="21"/>
      <c r="F20" s="21"/>
      <c r="G20" s="21"/>
      <c r="H20" s="21"/>
      <c r="I20" s="21"/>
      <c r="J20" s="21"/>
      <c r="K20" s="43"/>
      <c r="L20" s="322"/>
      <c r="M20" s="21"/>
      <c r="N20" s="21"/>
      <c r="O20" s="21"/>
      <c r="P20" s="240">
        <f t="shared" si="0"/>
        <v>0</v>
      </c>
    </row>
    <row r="21" spans="1:16" ht="12.75">
      <c r="A21" s="314" t="s">
        <v>179</v>
      </c>
      <c r="B21" s="319"/>
      <c r="C21" s="21"/>
      <c r="D21" s="21"/>
      <c r="E21" s="21"/>
      <c r="F21" s="21"/>
      <c r="G21" s="21"/>
      <c r="H21" s="21"/>
      <c r="I21" s="21"/>
      <c r="J21" s="21"/>
      <c r="K21" s="43"/>
      <c r="L21" s="21"/>
      <c r="M21" s="21"/>
      <c r="N21" s="21"/>
      <c r="O21" s="110"/>
      <c r="P21" s="240">
        <f t="shared" si="0"/>
        <v>0</v>
      </c>
    </row>
    <row r="22" spans="1:16" ht="12.75">
      <c r="A22" s="314" t="s">
        <v>185</v>
      </c>
      <c r="B22" s="319"/>
      <c r="C22" s="21"/>
      <c r="D22" s="21"/>
      <c r="E22" s="21"/>
      <c r="F22" s="21"/>
      <c r="G22" s="21"/>
      <c r="H22" s="21"/>
      <c r="I22" s="21"/>
      <c r="J22" s="21"/>
      <c r="K22" s="43"/>
      <c r="L22" s="21"/>
      <c r="M22" s="21"/>
      <c r="N22" s="21"/>
      <c r="O22" s="21"/>
      <c r="P22" s="240">
        <f t="shared" si="0"/>
        <v>0</v>
      </c>
    </row>
    <row r="23" spans="1:16" ht="13.5" thickBot="1">
      <c r="A23" s="42" t="s">
        <v>200</v>
      </c>
      <c r="B23" s="319"/>
      <c r="C23" s="21"/>
      <c r="D23" s="21"/>
      <c r="E23" s="21"/>
      <c r="F23" s="21"/>
      <c r="G23" s="21"/>
      <c r="H23" s="21"/>
      <c r="I23" s="21"/>
      <c r="J23" s="21"/>
      <c r="K23" s="43"/>
      <c r="L23" s="21"/>
      <c r="M23" s="21"/>
      <c r="N23" s="21"/>
      <c r="O23" s="21"/>
      <c r="P23" s="240">
        <f t="shared" si="0"/>
        <v>0</v>
      </c>
    </row>
    <row r="24" spans="1:16" ht="12.75">
      <c r="A24" s="133"/>
      <c r="B24" s="134"/>
      <c r="C24" s="135"/>
      <c r="D24" s="135"/>
      <c r="E24" s="135"/>
      <c r="F24" s="135"/>
      <c r="G24" s="135"/>
      <c r="H24" s="135"/>
      <c r="I24" s="135"/>
      <c r="J24" s="135"/>
      <c r="K24" s="134"/>
      <c r="L24" s="135"/>
      <c r="M24" s="135"/>
      <c r="N24" s="135"/>
      <c r="O24" s="135"/>
      <c r="P24" s="136"/>
    </row>
    <row r="25" spans="1:16" ht="13.5" thickBot="1">
      <c r="A25" s="137" t="s">
        <v>81</v>
      </c>
      <c r="B25" s="138">
        <f aca="true" t="shared" si="1" ref="B25:P25">SUM(B13:B24)</f>
        <v>0</v>
      </c>
      <c r="C25" s="139">
        <f t="shared" si="1"/>
        <v>0</v>
      </c>
      <c r="D25" s="139">
        <f t="shared" si="1"/>
        <v>0</v>
      </c>
      <c r="E25" s="139">
        <f t="shared" si="1"/>
        <v>0</v>
      </c>
      <c r="F25" s="139">
        <f t="shared" si="1"/>
        <v>0</v>
      </c>
      <c r="G25" s="139">
        <f t="shared" si="1"/>
        <v>0</v>
      </c>
      <c r="H25" s="139">
        <f t="shared" si="1"/>
        <v>0</v>
      </c>
      <c r="I25" s="139">
        <f t="shared" si="1"/>
        <v>0</v>
      </c>
      <c r="J25" s="139">
        <f t="shared" si="1"/>
        <v>0</v>
      </c>
      <c r="K25" s="138">
        <f t="shared" si="1"/>
        <v>0</v>
      </c>
      <c r="L25" s="139">
        <f t="shared" si="1"/>
        <v>0</v>
      </c>
      <c r="M25" s="139">
        <f t="shared" si="1"/>
        <v>0</v>
      </c>
      <c r="N25" s="139">
        <f t="shared" si="1"/>
        <v>0</v>
      </c>
      <c r="O25" s="139">
        <f t="shared" si="1"/>
        <v>0</v>
      </c>
      <c r="P25" s="140">
        <f t="shared" si="1"/>
        <v>0</v>
      </c>
    </row>
    <row r="26" spans="1:16" ht="12.75">
      <c r="A26" s="141" t="s">
        <v>44</v>
      </c>
      <c r="B26" s="146">
        <f aca="true" t="shared" si="2" ref="B26:P26">B12+B25</f>
        <v>1897756.58</v>
      </c>
      <c r="C26" s="146">
        <f t="shared" si="2"/>
        <v>439154.13</v>
      </c>
      <c r="D26" s="147">
        <f t="shared" si="2"/>
        <v>0</v>
      </c>
      <c r="E26" s="147">
        <f t="shared" si="2"/>
        <v>0</v>
      </c>
      <c r="F26" s="147">
        <f t="shared" si="2"/>
        <v>124846.08</v>
      </c>
      <c r="G26" s="147">
        <f t="shared" si="2"/>
        <v>5193.54</v>
      </c>
      <c r="H26" s="147">
        <f t="shared" si="2"/>
        <v>0</v>
      </c>
      <c r="I26" s="147">
        <f t="shared" si="2"/>
        <v>0</v>
      </c>
      <c r="J26" s="147">
        <f t="shared" si="2"/>
        <v>0</v>
      </c>
      <c r="K26" s="146">
        <f t="shared" si="2"/>
        <v>2220</v>
      </c>
      <c r="L26" s="147">
        <f t="shared" si="2"/>
        <v>42360.5</v>
      </c>
      <c r="M26" s="147">
        <f t="shared" si="2"/>
        <v>156970.8</v>
      </c>
      <c r="N26" s="147">
        <f t="shared" si="2"/>
        <v>0</v>
      </c>
      <c r="O26" s="147">
        <f t="shared" si="2"/>
        <v>0</v>
      </c>
      <c r="P26" s="148">
        <f t="shared" si="2"/>
        <v>2668501.63</v>
      </c>
    </row>
    <row r="27" spans="1:16" ht="13.5" thickBot="1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3"/>
      <c r="L27" s="144"/>
      <c r="M27" s="144"/>
      <c r="N27" s="144"/>
      <c r="O27" s="144"/>
      <c r="P27" s="145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32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432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432"/>
      <c r="L30" s="33"/>
      <c r="M30" s="33"/>
      <c r="N30" s="33"/>
      <c r="O30" s="33"/>
      <c r="P30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7.875" style="0" customWidth="1"/>
    <col min="2" max="2" width="13.375" style="0" customWidth="1"/>
    <col min="3" max="3" width="12.125" style="0" customWidth="1"/>
    <col min="4" max="4" width="11.625" style="0" customWidth="1"/>
    <col min="5" max="5" width="6.875" style="0" hidden="1" customWidth="1"/>
    <col min="6" max="6" width="9.125" style="0" hidden="1" customWidth="1"/>
    <col min="7" max="7" width="11.375" style="0" customWidth="1"/>
    <col min="8" max="8" width="11.25390625" style="0" customWidth="1"/>
    <col min="9" max="9" width="0.12890625" style="0" customWidth="1"/>
    <col min="10" max="10" width="6.25390625" style="0" hidden="1" customWidth="1"/>
    <col min="12" max="12" width="6.00390625" style="0" customWidth="1"/>
    <col min="13" max="13" width="12.00390625" style="0" customWidth="1"/>
    <col min="14" max="14" width="9.125" style="0" hidden="1" customWidth="1"/>
    <col min="15" max="15" width="6.75390625" style="0" customWidth="1"/>
    <col min="16" max="16" width="9.125" style="0" hidden="1" customWidth="1"/>
    <col min="17" max="17" width="12.37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27"/>
      <c r="B6" s="128" t="s">
        <v>36</v>
      </c>
      <c r="C6" s="130"/>
      <c r="D6" s="12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47</v>
      </c>
      <c r="B12" s="214">
        <v>236642.29</v>
      </c>
      <c r="C12" s="214">
        <v>53659.17</v>
      </c>
      <c r="D12" s="214">
        <v>0</v>
      </c>
      <c r="E12" s="214">
        <v>0</v>
      </c>
      <c r="F12" s="214">
        <v>0</v>
      </c>
      <c r="G12" s="214">
        <v>1021.18</v>
      </c>
      <c r="H12" s="214">
        <v>32032.95</v>
      </c>
      <c r="I12" s="214">
        <v>0</v>
      </c>
      <c r="J12" s="214">
        <v>0</v>
      </c>
      <c r="K12" s="214">
        <v>0</v>
      </c>
      <c r="L12" s="214">
        <v>0</v>
      </c>
      <c r="M12" s="214">
        <v>9751.53</v>
      </c>
      <c r="N12" s="214"/>
      <c r="O12" s="214"/>
      <c r="P12" s="214"/>
      <c r="Q12" s="215">
        <f aca="true" t="shared" si="0" ref="Q12:Q19">SUM(B12:P12)</f>
        <v>333107.12000000005</v>
      </c>
    </row>
    <row r="13" spans="1:17" ht="12.75">
      <c r="A13" s="77" t="s">
        <v>111</v>
      </c>
      <c r="B13" s="78">
        <v>27683.68</v>
      </c>
      <c r="C13" s="79">
        <v>6090.41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93"/>
      <c r="P13" s="93"/>
      <c r="Q13" s="86">
        <f t="shared" si="0"/>
        <v>33774.09</v>
      </c>
    </row>
    <row r="14" spans="1:17" ht="12.75">
      <c r="A14" s="77" t="s">
        <v>110</v>
      </c>
      <c r="B14" s="78"/>
      <c r="D14" s="79"/>
      <c r="E14" s="78"/>
      <c r="F14" s="78"/>
      <c r="H14" s="78"/>
      <c r="I14" s="78"/>
      <c r="J14" s="78"/>
      <c r="K14" s="78"/>
      <c r="L14" s="78"/>
      <c r="M14" s="78"/>
      <c r="N14" s="78"/>
      <c r="O14" s="78"/>
      <c r="P14" s="78"/>
      <c r="Q14" s="240">
        <f t="shared" si="0"/>
        <v>0</v>
      </c>
    </row>
    <row r="15" spans="1:17" ht="12.75">
      <c r="A15" s="77" t="s">
        <v>112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8">
        <v>994.12</v>
      </c>
      <c r="N15" s="79"/>
      <c r="O15" s="79"/>
      <c r="P15" s="79"/>
      <c r="Q15" s="240">
        <f t="shared" si="0"/>
        <v>994.12</v>
      </c>
    </row>
    <row r="16" spans="1:17" ht="12.75">
      <c r="A16" s="77" t="s">
        <v>131</v>
      </c>
      <c r="B16" s="78"/>
      <c r="C16" s="79"/>
      <c r="D16" s="79"/>
      <c r="E16" s="79"/>
      <c r="F16" s="79"/>
      <c r="H16" s="333"/>
      <c r="I16" s="79"/>
      <c r="J16" s="79"/>
      <c r="K16" s="79"/>
      <c r="L16" s="79"/>
      <c r="N16" s="79"/>
      <c r="O16" s="79"/>
      <c r="P16" s="79"/>
      <c r="Q16" s="240">
        <f t="shared" si="0"/>
        <v>0</v>
      </c>
    </row>
    <row r="17" spans="1:17" ht="12.75">
      <c r="A17" s="77" t="s">
        <v>108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40">
        <f t="shared" si="0"/>
        <v>0</v>
      </c>
    </row>
    <row r="18" spans="1:17" ht="12.75">
      <c r="A18" s="77" t="s">
        <v>135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240">
        <f t="shared" si="0"/>
        <v>0</v>
      </c>
    </row>
    <row r="19" spans="1:17" ht="12.75">
      <c r="A19" s="315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240">
        <f t="shared" si="0"/>
        <v>0</v>
      </c>
    </row>
    <row r="20" spans="1:17" ht="13.5" thickBot="1">
      <c r="A20" s="317"/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241"/>
    </row>
    <row r="21" spans="1:17" ht="15" thickBot="1">
      <c r="A21" s="198" t="s">
        <v>81</v>
      </c>
      <c r="B21" s="199">
        <f aca="true" t="shared" si="1" ref="B21:Q21">SUM(B13:B20)</f>
        <v>27683.68</v>
      </c>
      <c r="C21" s="123">
        <f t="shared" si="1"/>
        <v>6090.41</v>
      </c>
      <c r="D21" s="123">
        <f t="shared" si="1"/>
        <v>0</v>
      </c>
      <c r="E21" s="123">
        <f t="shared" si="1"/>
        <v>0</v>
      </c>
      <c r="F21" s="123">
        <f t="shared" si="1"/>
        <v>0</v>
      </c>
      <c r="G21" s="123">
        <f t="shared" si="1"/>
        <v>0</v>
      </c>
      <c r="H21" s="123">
        <f t="shared" si="1"/>
        <v>0</v>
      </c>
      <c r="I21" s="123">
        <f t="shared" si="1"/>
        <v>0</v>
      </c>
      <c r="J21" s="123">
        <f t="shared" si="1"/>
        <v>0</v>
      </c>
      <c r="K21" s="123">
        <f t="shared" si="1"/>
        <v>0</v>
      </c>
      <c r="L21" s="123">
        <f t="shared" si="1"/>
        <v>0</v>
      </c>
      <c r="M21" s="123">
        <f t="shared" si="1"/>
        <v>994.12</v>
      </c>
      <c r="N21" s="123">
        <f t="shared" si="1"/>
        <v>0</v>
      </c>
      <c r="O21" s="123">
        <f t="shared" si="1"/>
        <v>0</v>
      </c>
      <c r="P21" s="123">
        <f t="shared" si="1"/>
        <v>0</v>
      </c>
      <c r="Q21" s="259">
        <f t="shared" si="1"/>
        <v>34768.21</v>
      </c>
    </row>
    <row r="22" spans="1:17" ht="15">
      <c r="A22" s="201" t="s">
        <v>11</v>
      </c>
      <c r="B22" s="202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</row>
    <row r="23" spans="1:17" ht="15.75" thickBot="1">
      <c r="A23" s="205"/>
      <c r="B23" s="206">
        <f aca="true" t="shared" si="2" ref="B23:Q23">B12+B21</f>
        <v>264325.97000000003</v>
      </c>
      <c r="C23" s="206">
        <f t="shared" si="2"/>
        <v>59749.58</v>
      </c>
      <c r="D23" s="206">
        <f t="shared" si="2"/>
        <v>0</v>
      </c>
      <c r="E23" s="206">
        <f t="shared" si="2"/>
        <v>0</v>
      </c>
      <c r="F23" s="206">
        <f t="shared" si="2"/>
        <v>0</v>
      </c>
      <c r="G23" s="206">
        <f t="shared" si="2"/>
        <v>1021.18</v>
      </c>
      <c r="H23" s="206">
        <f t="shared" si="2"/>
        <v>32032.95</v>
      </c>
      <c r="I23" s="206">
        <f t="shared" si="2"/>
        <v>0</v>
      </c>
      <c r="J23" s="206">
        <f t="shared" si="2"/>
        <v>0</v>
      </c>
      <c r="K23" s="206">
        <f t="shared" si="2"/>
        <v>0</v>
      </c>
      <c r="L23" s="206">
        <f t="shared" si="2"/>
        <v>0</v>
      </c>
      <c r="M23" s="206">
        <f t="shared" si="2"/>
        <v>10745.650000000001</v>
      </c>
      <c r="N23" s="206">
        <f t="shared" si="2"/>
        <v>0</v>
      </c>
      <c r="O23" s="206">
        <f t="shared" si="2"/>
        <v>0</v>
      </c>
      <c r="P23" s="206">
        <f t="shared" si="2"/>
        <v>0</v>
      </c>
      <c r="Q23" s="208">
        <f t="shared" si="2"/>
        <v>367875.3300000001</v>
      </c>
    </row>
    <row r="24" spans="1:17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2"/>
  <sheetViews>
    <sheetView zoomScalePageLayoutView="0" workbookViewId="0" topLeftCell="A4">
      <selection activeCell="F6" sqref="F6:M6"/>
    </sheetView>
  </sheetViews>
  <sheetFormatPr defaultColWidth="9.00390625" defaultRowHeight="12.75"/>
  <cols>
    <col min="1" max="1" width="15.875" style="0" customWidth="1"/>
    <col min="2" max="2" width="11.875" style="0" customWidth="1"/>
    <col min="3" max="3" width="12.125" style="0" customWidth="1"/>
    <col min="4" max="4" width="9.375" style="0" customWidth="1"/>
    <col min="5" max="5" width="10.75390625" style="0" hidden="1" customWidth="1"/>
    <col min="6" max="6" width="11.875" style="0" customWidth="1"/>
    <col min="8" max="8" width="8.75390625" style="0" customWidth="1"/>
    <col min="9" max="9" width="5.125" style="0" hidden="1" customWidth="1"/>
    <col min="10" max="10" width="2.375" style="0" hidden="1" customWidth="1"/>
    <col min="11" max="11" width="9.125" style="0" hidden="1" customWidth="1"/>
    <col min="14" max="14" width="6.75390625" style="0" hidden="1" customWidth="1"/>
    <col min="15" max="15" width="10.25390625" style="0" customWidth="1"/>
    <col min="16" max="16" width="7.25390625" style="0" customWidth="1"/>
    <col min="17" max="17" width="12.25390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256" t="s">
        <v>34</v>
      </c>
      <c r="B6" s="128"/>
      <c r="C6" s="129"/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2250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71</v>
      </c>
      <c r="B12" s="214">
        <v>310415.34</v>
      </c>
      <c r="C12" s="214">
        <v>76707.4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1080.65</v>
      </c>
      <c r="N12" s="214">
        <v>0</v>
      </c>
      <c r="O12" s="214">
        <v>16320</v>
      </c>
      <c r="P12" s="214"/>
      <c r="Q12" s="215">
        <f>SUM(B12:P12)</f>
        <v>404523.39</v>
      </c>
    </row>
    <row r="13" spans="1:17" ht="12.75">
      <c r="A13" s="311" t="s">
        <v>111</v>
      </c>
      <c r="B13" s="78"/>
      <c r="C13" s="79"/>
      <c r="D13" s="93"/>
      <c r="E13" s="93"/>
      <c r="F13" s="93"/>
      <c r="G13" s="226"/>
      <c r="H13" s="93"/>
      <c r="I13" s="93"/>
      <c r="J13" s="93"/>
      <c r="K13" s="93"/>
      <c r="L13" s="93"/>
      <c r="M13" s="93"/>
      <c r="N13" s="93"/>
      <c r="O13" s="93"/>
      <c r="P13" s="93"/>
      <c r="Q13" s="86">
        <f>SUM(B13:P13)</f>
        <v>0</v>
      </c>
    </row>
    <row r="14" spans="1:17" ht="12.75">
      <c r="A14" s="77" t="s">
        <v>181</v>
      </c>
      <c r="B14" s="78"/>
      <c r="C14" s="79"/>
      <c r="D14" s="79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6">
        <f aca="true" t="shared" si="0" ref="Q14:Q19">SUM(B14:P14)</f>
        <v>0</v>
      </c>
    </row>
    <row r="15" spans="1:17" ht="12.75">
      <c r="A15" s="77" t="s">
        <v>124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86">
        <f t="shared" si="0"/>
        <v>0</v>
      </c>
    </row>
    <row r="16" spans="1:17" ht="12.75">
      <c r="A16" s="7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6">
        <f t="shared" si="0"/>
        <v>0</v>
      </c>
    </row>
    <row r="17" spans="1:17" ht="12.75">
      <c r="A17" s="320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6">
        <f t="shared" si="0"/>
        <v>0</v>
      </c>
    </row>
    <row r="18" spans="1:17" ht="12.75">
      <c r="A18" s="316"/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ht="13.5" thickBot="1">
      <c r="A19" s="316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6">
        <f t="shared" si="0"/>
        <v>0</v>
      </c>
    </row>
    <row r="20" spans="1:17" ht="15" thickBot="1">
      <c r="A20" s="198" t="s">
        <v>81</v>
      </c>
      <c r="B20" s="199">
        <f aca="true" t="shared" si="1" ref="B20:Q20">SUM(B13:B19)</f>
        <v>0</v>
      </c>
      <c r="C20" s="199">
        <f t="shared" si="1"/>
        <v>0</v>
      </c>
      <c r="D20" s="199">
        <f t="shared" si="1"/>
        <v>0</v>
      </c>
      <c r="E20" s="199">
        <f t="shared" si="1"/>
        <v>0</v>
      </c>
      <c r="F20" s="199">
        <f t="shared" si="1"/>
        <v>0</v>
      </c>
      <c r="G20" s="393">
        <f t="shared" si="1"/>
        <v>0</v>
      </c>
      <c r="H20" s="199">
        <f t="shared" si="1"/>
        <v>0</v>
      </c>
      <c r="I20" s="199">
        <f t="shared" si="1"/>
        <v>0</v>
      </c>
      <c r="J20" s="199">
        <f t="shared" si="1"/>
        <v>0</v>
      </c>
      <c r="K20" s="199">
        <f t="shared" si="1"/>
        <v>0</v>
      </c>
      <c r="L20" s="199">
        <f t="shared" si="1"/>
        <v>0</v>
      </c>
      <c r="M20" s="199">
        <f t="shared" si="1"/>
        <v>0</v>
      </c>
      <c r="N20" s="199">
        <f t="shared" si="1"/>
        <v>0</v>
      </c>
      <c r="O20" s="199">
        <f t="shared" si="1"/>
        <v>0</v>
      </c>
      <c r="P20" s="199">
        <f t="shared" si="1"/>
        <v>0</v>
      </c>
      <c r="Q20" s="199">
        <f t="shared" si="1"/>
        <v>0</v>
      </c>
    </row>
    <row r="21" spans="1:17" ht="15">
      <c r="A21" s="247" t="s">
        <v>11</v>
      </c>
      <c r="B21" s="248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50"/>
    </row>
    <row r="22" spans="1:17" ht="15.75" thickBot="1">
      <c r="A22" s="251"/>
      <c r="B22" s="252">
        <f aca="true" t="shared" si="2" ref="B22:Q22">B12+B20</f>
        <v>310415.34</v>
      </c>
      <c r="C22" s="252">
        <f t="shared" si="2"/>
        <v>76707.4</v>
      </c>
      <c r="D22" s="252">
        <f t="shared" si="2"/>
        <v>0</v>
      </c>
      <c r="E22" s="252">
        <f t="shared" si="2"/>
        <v>0</v>
      </c>
      <c r="F22" s="252">
        <f t="shared" si="2"/>
        <v>0</v>
      </c>
      <c r="G22" s="394">
        <f t="shared" si="2"/>
        <v>0</v>
      </c>
      <c r="H22" s="252">
        <f t="shared" si="2"/>
        <v>0</v>
      </c>
      <c r="I22" s="252">
        <f t="shared" si="2"/>
        <v>0</v>
      </c>
      <c r="J22" s="252">
        <f t="shared" si="2"/>
        <v>0</v>
      </c>
      <c r="K22" s="252">
        <f t="shared" si="2"/>
        <v>0</v>
      </c>
      <c r="L22" s="252">
        <f t="shared" si="2"/>
        <v>0</v>
      </c>
      <c r="M22" s="252">
        <f t="shared" si="2"/>
        <v>1080.65</v>
      </c>
      <c r="N22" s="252">
        <f t="shared" si="2"/>
        <v>0</v>
      </c>
      <c r="O22" s="252">
        <f t="shared" si="2"/>
        <v>16320</v>
      </c>
      <c r="P22" s="252">
        <f t="shared" si="2"/>
        <v>0</v>
      </c>
      <c r="Q22" s="252">
        <f t="shared" si="2"/>
        <v>404523.39</v>
      </c>
    </row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Q2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6.125" style="0" customWidth="1"/>
    <col min="8" max="8" width="5.25390625" style="0" customWidth="1"/>
    <col min="9" max="9" width="13.625" style="0" customWidth="1"/>
    <col min="15" max="15" width="9.00390625" style="0" customWidth="1"/>
    <col min="16" max="16" width="9.125" style="0" hidden="1" customWidth="1"/>
    <col min="17" max="17" width="14.003906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86" t="s">
        <v>4</v>
      </c>
      <c r="C5" s="487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4"/>
      <c r="B6" s="260"/>
      <c r="C6" s="129">
        <v>70808</v>
      </c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/>
      <c r="C10" s="20"/>
      <c r="D10" s="20"/>
      <c r="E10" s="20"/>
      <c r="F10" s="20"/>
      <c r="G10" s="20"/>
      <c r="H10" s="20"/>
      <c r="I10" s="20">
        <v>2250</v>
      </c>
      <c r="J10" s="20">
        <v>2210</v>
      </c>
      <c r="K10" s="20"/>
      <c r="L10" s="20"/>
      <c r="M10" s="20"/>
      <c r="N10" s="20"/>
      <c r="O10" s="20"/>
      <c r="P10" s="19"/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72</v>
      </c>
      <c r="B12" s="214"/>
      <c r="C12" s="214"/>
      <c r="D12" s="214"/>
      <c r="E12" s="214"/>
      <c r="F12" s="214"/>
      <c r="G12" s="214"/>
      <c r="H12" s="214"/>
      <c r="I12" s="214">
        <v>10800</v>
      </c>
      <c r="J12" s="214">
        <v>3075</v>
      </c>
      <c r="K12" s="214"/>
      <c r="L12" s="214"/>
      <c r="M12" s="214"/>
      <c r="N12" s="214"/>
      <c r="O12" s="214"/>
      <c r="P12" s="214"/>
      <c r="Q12" s="215">
        <f aca="true" t="shared" si="0" ref="Q12:Q17">SUM(B12:P12)</f>
        <v>13875</v>
      </c>
    </row>
    <row r="13" spans="1:17" ht="12.75">
      <c r="A13" s="235" t="s">
        <v>114</v>
      </c>
      <c r="B13" s="102"/>
      <c r="C13" s="93"/>
      <c r="D13" s="93"/>
      <c r="E13" s="93"/>
      <c r="F13" s="93"/>
      <c r="G13" s="226"/>
      <c r="H13" s="93"/>
      <c r="I13" s="87"/>
      <c r="J13" s="93"/>
      <c r="K13" s="93"/>
      <c r="L13" s="93"/>
      <c r="M13" s="93"/>
      <c r="N13" s="93"/>
      <c r="O13" s="93"/>
      <c r="P13" s="93"/>
      <c r="Q13" s="86">
        <f t="shared" si="0"/>
        <v>0</v>
      </c>
    </row>
    <row r="14" spans="1:17" ht="12.75">
      <c r="A14" s="235" t="s">
        <v>85</v>
      </c>
      <c r="B14" s="78"/>
      <c r="C14" s="79"/>
      <c r="D14" s="79"/>
      <c r="E14" s="78"/>
      <c r="F14" s="78"/>
      <c r="G14" s="78"/>
      <c r="H14" s="78"/>
      <c r="I14" s="93"/>
      <c r="J14" s="79"/>
      <c r="K14" s="78"/>
      <c r="L14" s="78"/>
      <c r="M14" s="78"/>
      <c r="N14" s="78"/>
      <c r="O14" s="78"/>
      <c r="P14" s="78"/>
      <c r="Q14" s="240">
        <f t="shared" si="0"/>
        <v>0</v>
      </c>
    </row>
    <row r="15" spans="1:17" ht="12.75">
      <c r="A15" s="23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240">
        <f t="shared" si="0"/>
        <v>0</v>
      </c>
    </row>
    <row r="16" spans="1:17" ht="12.75">
      <c r="A16" s="23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240">
        <f t="shared" si="0"/>
        <v>0</v>
      </c>
    </row>
    <row r="17" spans="1:17" ht="13.5" thickBot="1">
      <c r="A17" s="258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241">
        <f t="shared" si="0"/>
        <v>0</v>
      </c>
    </row>
    <row r="18" spans="1:17" ht="15" thickBot="1">
      <c r="A18" s="198" t="s">
        <v>81</v>
      </c>
      <c r="B18" s="199"/>
      <c r="C18" s="123"/>
      <c r="D18" s="123"/>
      <c r="E18" s="123"/>
      <c r="F18" s="123"/>
      <c r="G18" s="123"/>
      <c r="H18" s="123"/>
      <c r="I18" s="199">
        <f>SUM(I13:I17)</f>
        <v>0</v>
      </c>
      <c r="J18" s="199">
        <f>SUM(J13:J17)</f>
        <v>0</v>
      </c>
      <c r="K18" s="199">
        <f>SUM(K13:K17)</f>
        <v>0</v>
      </c>
      <c r="L18" s="199">
        <f>SUM(L13:L17)</f>
        <v>0</v>
      </c>
      <c r="M18" s="123"/>
      <c r="N18" s="123"/>
      <c r="O18" s="123"/>
      <c r="P18" s="123"/>
      <c r="Q18" s="200">
        <f>SUM(Q13:Q17)</f>
        <v>0</v>
      </c>
    </row>
    <row r="19" spans="1:17" ht="12.75">
      <c r="A19" s="111"/>
      <c r="B19" s="11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2"/>
    </row>
    <row r="20" spans="1:17" ht="12.75">
      <c r="A20" s="3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3"/>
    </row>
    <row r="21" spans="1:17" ht="13.5" thickBot="1">
      <c r="A21" s="119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5"/>
    </row>
    <row r="22" spans="1:17" ht="15.75" thickBot="1">
      <c r="A22" s="269" t="s">
        <v>11</v>
      </c>
      <c r="B22" s="263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5"/>
    </row>
    <row r="23" spans="1:17" ht="15.75" thickBot="1">
      <c r="A23" s="270"/>
      <c r="B23" s="271"/>
      <c r="C23" s="272"/>
      <c r="D23" s="272"/>
      <c r="E23" s="272"/>
      <c r="F23" s="272"/>
      <c r="G23" s="272"/>
      <c r="H23" s="294"/>
      <c r="I23" s="295">
        <f>I12+I18</f>
        <v>10800</v>
      </c>
      <c r="J23" s="295">
        <f>J12+J18</f>
        <v>3075</v>
      </c>
      <c r="K23" s="295">
        <f>K12+K18</f>
        <v>0</v>
      </c>
      <c r="L23" s="272"/>
      <c r="M23" s="272"/>
      <c r="N23" s="272"/>
      <c r="O23" s="272"/>
      <c r="P23" s="272"/>
      <c r="Q23" s="268">
        <f>Q12+Q18</f>
        <v>13875</v>
      </c>
    </row>
    <row r="24" spans="1:17" ht="15">
      <c r="A24" s="496"/>
      <c r="B24" s="496"/>
      <c r="C24" s="496"/>
      <c r="D24" s="496"/>
      <c r="E24" s="1"/>
      <c r="F24" s="1"/>
      <c r="G24" s="1"/>
      <c r="H24" s="2"/>
      <c r="I24" s="2"/>
      <c r="J24" s="1"/>
      <c r="K24" s="1"/>
      <c r="L24" s="3"/>
      <c r="M24" s="3"/>
      <c r="N24" s="1"/>
      <c r="O24" s="479"/>
      <c r="P24" s="479"/>
      <c r="Q24" s="479"/>
    </row>
    <row r="25" ht="12.75">
      <c r="I25" s="337"/>
    </row>
    <row r="27" ht="12.75">
      <c r="I27" s="70"/>
    </row>
    <row r="32" ht="12.75" customHeight="1"/>
    <row r="33" ht="12.75" customHeight="1"/>
    <row r="73" ht="12.75" customHeight="1"/>
    <row r="74" ht="12.75" customHeight="1"/>
    <row r="114" ht="12.75" customHeight="1"/>
    <row r="115" ht="12.75" customHeight="1"/>
    <row r="155" ht="12.75" customHeight="1"/>
    <row r="156" ht="12.75" customHeight="1"/>
    <row r="196" ht="12.75" customHeight="1"/>
    <row r="197" ht="12.75" customHeight="1"/>
  </sheetData>
  <sheetProtection/>
  <mergeCells count="13">
    <mergeCell ref="B5:C5"/>
    <mergeCell ref="F5:M5"/>
    <mergeCell ref="A1:D1"/>
    <mergeCell ref="O1:Q1"/>
    <mergeCell ref="A2:D2"/>
    <mergeCell ref="O3:Q3"/>
    <mergeCell ref="F6:M6"/>
    <mergeCell ref="A7:D7"/>
    <mergeCell ref="A24:D24"/>
    <mergeCell ref="O24:Q24"/>
    <mergeCell ref="A9:A10"/>
    <mergeCell ref="B9:P9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29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15.375" style="0" customWidth="1"/>
    <col min="3" max="3" width="0.37109375" style="0" hidden="1" customWidth="1"/>
    <col min="6" max="6" width="14.375" style="0" customWidth="1"/>
    <col min="7" max="7" width="11.25390625" style="0" bestFit="1" customWidth="1"/>
    <col min="10" max="10" width="9.625" style="0" bestFit="1" customWidth="1"/>
    <col min="16" max="16" width="3.125" style="0" customWidth="1"/>
    <col min="17" max="17" width="14.875" style="0" customWidth="1"/>
  </cols>
  <sheetData>
    <row r="1" spans="1:17" ht="15">
      <c r="A1" s="456" t="s">
        <v>0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97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4"/>
      <c r="B6" s="15"/>
      <c r="C6" s="302">
        <v>70808</v>
      </c>
      <c r="D6" s="129">
        <v>1013141</v>
      </c>
      <c r="E6" s="130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/>
      <c r="C10" s="20"/>
      <c r="D10" s="20"/>
      <c r="E10" s="20"/>
      <c r="F10" s="20">
        <v>2210</v>
      </c>
      <c r="G10" s="20">
        <v>2250</v>
      </c>
      <c r="H10" s="20">
        <v>2240</v>
      </c>
      <c r="I10" s="20"/>
      <c r="J10" s="20">
        <v>2730</v>
      </c>
      <c r="K10" s="20"/>
      <c r="L10" s="20"/>
      <c r="M10" s="20"/>
      <c r="N10" s="20"/>
      <c r="O10" s="20"/>
      <c r="P10" s="19"/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72</v>
      </c>
      <c r="B12" s="214"/>
      <c r="C12" s="214"/>
      <c r="D12" s="214"/>
      <c r="E12" s="214"/>
      <c r="F12" s="216">
        <v>10983.9</v>
      </c>
      <c r="G12" s="214"/>
      <c r="H12" s="214"/>
      <c r="I12" s="214"/>
      <c r="J12" s="216"/>
      <c r="K12" s="214"/>
      <c r="L12" s="214"/>
      <c r="M12" s="214"/>
      <c r="N12" s="214"/>
      <c r="O12" s="214"/>
      <c r="P12" s="214"/>
      <c r="Q12" s="217">
        <f aca="true" t="shared" si="0" ref="Q12:Q23">SUM(B12:P12)</f>
        <v>10983.9</v>
      </c>
    </row>
    <row r="13" spans="1:17" ht="12.75">
      <c r="A13" s="236" t="s">
        <v>229</v>
      </c>
      <c r="B13" s="78"/>
      <c r="C13" s="79"/>
      <c r="D13" s="79"/>
      <c r="E13" s="78"/>
      <c r="F13" s="78">
        <v>1986.5</v>
      </c>
      <c r="G13" s="78"/>
      <c r="H13" s="78"/>
      <c r="I13" s="78"/>
      <c r="J13" s="79"/>
      <c r="K13" s="78"/>
      <c r="L13" s="78"/>
      <c r="M13" s="78"/>
      <c r="N13" s="78"/>
      <c r="O13" s="78"/>
      <c r="P13" s="78"/>
      <c r="Q13" s="240">
        <f t="shared" si="0"/>
        <v>1986.5</v>
      </c>
    </row>
    <row r="14" spans="1:17" ht="12.75">
      <c r="A14" s="236" t="s">
        <v>235</v>
      </c>
      <c r="B14" s="79"/>
      <c r="C14" s="79"/>
      <c r="D14" s="79"/>
      <c r="E14" s="79"/>
      <c r="F14" s="79">
        <v>4760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40">
        <f t="shared" si="0"/>
        <v>4760</v>
      </c>
    </row>
    <row r="15" spans="1:17" ht="12.75">
      <c r="A15" s="237" t="s">
        <v>236</v>
      </c>
      <c r="B15" s="78"/>
      <c r="C15" s="79"/>
      <c r="D15" s="79"/>
      <c r="E15" s="79"/>
      <c r="F15" s="79">
        <v>21963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240">
        <f t="shared" si="0"/>
        <v>21963</v>
      </c>
    </row>
    <row r="16" spans="1:17" ht="12.75">
      <c r="A16" s="23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240">
        <f t="shared" si="0"/>
        <v>0</v>
      </c>
    </row>
    <row r="17" spans="1:17" ht="12.75">
      <c r="A17" s="237"/>
      <c r="B17" s="78"/>
      <c r="C17" s="79"/>
      <c r="D17" s="79"/>
      <c r="E17" s="79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40">
        <f t="shared" si="0"/>
        <v>0</v>
      </c>
    </row>
    <row r="18" spans="1:17" ht="12.75">
      <c r="A18" s="236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240">
        <f t="shared" si="0"/>
        <v>0</v>
      </c>
    </row>
    <row r="19" spans="1:17" ht="12.75">
      <c r="A19" s="236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240">
        <f t="shared" si="0"/>
        <v>0</v>
      </c>
    </row>
    <row r="20" spans="1:17" ht="12.75">
      <c r="A20" s="237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240">
        <f t="shared" si="0"/>
        <v>0</v>
      </c>
    </row>
    <row r="21" spans="1:17" ht="12.75">
      <c r="A21" s="236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240">
        <f t="shared" si="0"/>
        <v>0</v>
      </c>
    </row>
    <row r="22" spans="1:17" ht="12.75">
      <c r="A22" s="237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240">
        <f t="shared" si="0"/>
        <v>0</v>
      </c>
    </row>
    <row r="23" spans="1:17" ht="13.5" thickBot="1">
      <c r="A23" s="258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241">
        <f t="shared" si="0"/>
        <v>0</v>
      </c>
    </row>
    <row r="24" spans="1:17" ht="15" thickBot="1">
      <c r="A24" s="198" t="s">
        <v>81</v>
      </c>
      <c r="B24" s="199"/>
      <c r="C24" s="123"/>
      <c r="D24" s="123"/>
      <c r="E24" s="123"/>
      <c r="F24" s="123">
        <f>SUM(F13:F23)</f>
        <v>28709.5</v>
      </c>
      <c r="G24" s="123">
        <f>SUM(G13:G23)</f>
        <v>0</v>
      </c>
      <c r="H24" s="123">
        <f>SUM(H13:H23)</f>
        <v>0</v>
      </c>
      <c r="I24" s="123"/>
      <c r="J24" s="123">
        <f>SUM(J13:J23)</f>
        <v>0</v>
      </c>
      <c r="K24" s="123"/>
      <c r="L24" s="123"/>
      <c r="M24" s="123"/>
      <c r="N24" s="123"/>
      <c r="O24" s="123"/>
      <c r="P24" s="123"/>
      <c r="Q24" s="200">
        <f>SUM(Q13:Q23)</f>
        <v>28709.5</v>
      </c>
    </row>
    <row r="25" spans="1:17" ht="15.75" thickBot="1">
      <c r="A25" s="201" t="s">
        <v>11</v>
      </c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</row>
    <row r="26" spans="1:17" ht="15.75" thickBot="1">
      <c r="A26" s="307"/>
      <c r="B26" s="308"/>
      <c r="C26" s="294"/>
      <c r="D26" s="294"/>
      <c r="E26" s="294"/>
      <c r="F26" s="294">
        <f>F12+F24</f>
        <v>39693.4</v>
      </c>
      <c r="G26" s="294">
        <f>G12+G24</f>
        <v>0</v>
      </c>
      <c r="H26" s="294">
        <f>H12+H24</f>
        <v>0</v>
      </c>
      <c r="I26" s="294"/>
      <c r="J26" s="294">
        <f>J12+J24</f>
        <v>0</v>
      </c>
      <c r="K26" s="294"/>
      <c r="L26" s="294"/>
      <c r="M26" s="294"/>
      <c r="N26" s="294"/>
      <c r="O26" s="294"/>
      <c r="P26" s="294"/>
      <c r="Q26" s="309">
        <f>Q12+Q24</f>
        <v>39693.4</v>
      </c>
    </row>
    <row r="27" spans="1:17" ht="15">
      <c r="A27" s="456"/>
      <c r="B27" s="456"/>
      <c r="C27" s="456"/>
      <c r="D27" s="456"/>
      <c r="E27" s="1"/>
      <c r="F27" s="1"/>
      <c r="G27" s="1"/>
      <c r="H27" s="2"/>
      <c r="I27" s="2"/>
      <c r="J27" s="1"/>
      <c r="K27" s="1"/>
      <c r="L27" s="3"/>
      <c r="M27" s="3"/>
      <c r="N27" s="1"/>
      <c r="O27" s="479"/>
      <c r="P27" s="479"/>
      <c r="Q27" s="479"/>
    </row>
    <row r="28" spans="6:17" ht="12.75">
      <c r="F28" s="334"/>
      <c r="G28" s="334"/>
      <c r="H28" s="334"/>
      <c r="I28" s="334"/>
      <c r="J28" s="334"/>
      <c r="K28" s="334"/>
      <c r="Q28" s="326">
        <f>SUM(F28:P28)</f>
        <v>0</v>
      </c>
    </row>
    <row r="29" spans="6:10" ht="12.75">
      <c r="F29" s="326">
        <f>F26-F28</f>
        <v>39693.4</v>
      </c>
      <c r="G29" s="326">
        <f>G26-G28</f>
        <v>0</v>
      </c>
      <c r="H29" s="326">
        <f>H26-H28</f>
        <v>0</v>
      </c>
      <c r="I29" s="326">
        <f>I26-I28</f>
        <v>0</v>
      </c>
      <c r="J29" s="326">
        <f>J26-J28</f>
        <v>0</v>
      </c>
    </row>
    <row r="35" ht="12.75" customHeight="1"/>
    <row r="36" ht="12.75" customHeight="1"/>
    <row r="76" ht="12.75" customHeight="1"/>
    <row r="77" ht="12.75" customHeight="1"/>
    <row r="117" ht="12.75" customHeight="1"/>
    <row r="118" ht="12.75" customHeight="1"/>
    <row r="158" ht="12.75" customHeight="1"/>
    <row r="159" ht="12.75" customHeight="1"/>
    <row r="199" ht="12.75" customHeight="1"/>
    <row r="200" ht="12.75" customHeight="1"/>
  </sheetData>
  <sheetProtection/>
  <mergeCells count="13">
    <mergeCell ref="F6:M6"/>
    <mergeCell ref="A7:D7"/>
    <mergeCell ref="A27:D27"/>
    <mergeCell ref="O27:Q27"/>
    <mergeCell ref="A9:A10"/>
    <mergeCell ref="B9:P9"/>
    <mergeCell ref="Q9:Q10"/>
    <mergeCell ref="B5:C5"/>
    <mergeCell ref="F5:M5"/>
    <mergeCell ref="A1:D1"/>
    <mergeCell ref="O1:Q1"/>
    <mergeCell ref="A2:D2"/>
    <mergeCell ref="O3:Q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Q29"/>
  <sheetViews>
    <sheetView zoomScalePageLayoutView="0" workbookViewId="0" topLeftCell="E4">
      <selection activeCell="F6" sqref="F6:M6"/>
    </sheetView>
  </sheetViews>
  <sheetFormatPr defaultColWidth="9.00390625" defaultRowHeight="12.75"/>
  <cols>
    <col min="1" max="1" width="15.375" style="0" customWidth="1"/>
    <col min="3" max="3" width="0.37109375" style="0" hidden="1" customWidth="1"/>
    <col min="6" max="6" width="14.375" style="0" customWidth="1"/>
    <col min="7" max="7" width="11.25390625" style="0" bestFit="1" customWidth="1"/>
    <col min="10" max="10" width="10.75390625" style="0" bestFit="1" customWidth="1"/>
    <col min="16" max="16" width="3.125" style="0" customWidth="1"/>
    <col min="17" max="17" width="14.875" style="0" customWidth="1"/>
  </cols>
  <sheetData>
    <row r="1" spans="1:17" ht="15">
      <c r="A1" s="456" t="s">
        <v>0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97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14"/>
      <c r="B6" s="15"/>
      <c r="C6" s="302">
        <v>70808</v>
      </c>
      <c r="D6" s="129">
        <v>1013140</v>
      </c>
      <c r="E6" s="130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2.75">
      <c r="A10" s="458"/>
      <c r="B10" s="20"/>
      <c r="C10" s="20"/>
      <c r="D10" s="20"/>
      <c r="E10" s="20"/>
      <c r="F10" s="20">
        <v>2210</v>
      </c>
      <c r="G10" s="20">
        <v>2250</v>
      </c>
      <c r="H10" s="20">
        <v>2240</v>
      </c>
      <c r="I10" s="20"/>
      <c r="J10" s="20">
        <v>2730</v>
      </c>
      <c r="K10" s="20"/>
      <c r="L10" s="20"/>
      <c r="M10" s="20"/>
      <c r="N10" s="20"/>
      <c r="O10" s="20"/>
      <c r="P10" s="19"/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72</v>
      </c>
      <c r="B12" s="214"/>
      <c r="C12" s="214"/>
      <c r="D12" s="214"/>
      <c r="E12" s="214"/>
      <c r="F12" s="216"/>
      <c r="G12" s="214"/>
      <c r="H12" s="214"/>
      <c r="I12" s="214"/>
      <c r="J12" s="216">
        <v>304000</v>
      </c>
      <c r="K12" s="214"/>
      <c r="L12" s="214"/>
      <c r="M12" s="214"/>
      <c r="N12" s="214"/>
      <c r="O12" s="214"/>
      <c r="P12" s="214"/>
      <c r="Q12" s="217">
        <f aca="true" t="shared" si="0" ref="Q12:Q23">SUM(B12:P12)</f>
        <v>304000</v>
      </c>
    </row>
    <row r="13" spans="1:17" ht="12.75">
      <c r="A13" s="236"/>
      <c r="B13" s="78"/>
      <c r="C13" s="79"/>
      <c r="D13" s="79"/>
      <c r="E13" s="78"/>
      <c r="F13" s="78"/>
      <c r="G13" s="78"/>
      <c r="H13" s="78"/>
      <c r="I13" s="78"/>
      <c r="J13" s="79"/>
      <c r="K13" s="78"/>
      <c r="L13" s="78"/>
      <c r="M13" s="78"/>
      <c r="N13" s="78"/>
      <c r="O13" s="78"/>
      <c r="P13" s="78"/>
      <c r="Q13" s="240">
        <f t="shared" si="0"/>
        <v>0</v>
      </c>
    </row>
    <row r="14" spans="1:17" ht="12.75">
      <c r="A14" s="236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240">
        <f t="shared" si="0"/>
        <v>0</v>
      </c>
    </row>
    <row r="15" spans="1:17" ht="12.75">
      <c r="A15" s="23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240">
        <f t="shared" si="0"/>
        <v>0</v>
      </c>
    </row>
    <row r="16" spans="1:17" ht="12.75">
      <c r="A16" s="23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240">
        <f t="shared" si="0"/>
        <v>0</v>
      </c>
    </row>
    <row r="17" spans="1:17" ht="12.75">
      <c r="A17" s="237"/>
      <c r="B17" s="78"/>
      <c r="C17" s="79"/>
      <c r="D17" s="79"/>
      <c r="E17" s="79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240">
        <f t="shared" si="0"/>
        <v>0</v>
      </c>
    </row>
    <row r="18" spans="1:17" ht="12.75">
      <c r="A18" s="236"/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240">
        <f t="shared" si="0"/>
        <v>0</v>
      </c>
    </row>
    <row r="19" spans="1:17" ht="12.75">
      <c r="A19" s="236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240">
        <f t="shared" si="0"/>
        <v>0</v>
      </c>
    </row>
    <row r="20" spans="1:17" ht="12.75">
      <c r="A20" s="237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240">
        <f t="shared" si="0"/>
        <v>0</v>
      </c>
    </row>
    <row r="21" spans="1:17" ht="12.75">
      <c r="A21" s="236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240">
        <f t="shared" si="0"/>
        <v>0</v>
      </c>
    </row>
    <row r="22" spans="1:17" ht="12.75">
      <c r="A22" s="237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240">
        <f t="shared" si="0"/>
        <v>0</v>
      </c>
    </row>
    <row r="23" spans="1:17" ht="13.5" thickBot="1">
      <c r="A23" s="258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241">
        <f t="shared" si="0"/>
        <v>0</v>
      </c>
    </row>
    <row r="24" spans="1:17" ht="15" thickBot="1">
      <c r="A24" s="198" t="s">
        <v>81</v>
      </c>
      <c r="B24" s="199"/>
      <c r="C24" s="123"/>
      <c r="D24" s="123"/>
      <c r="E24" s="123"/>
      <c r="F24" s="123">
        <f>SUM(F13:F23)</f>
        <v>0</v>
      </c>
      <c r="G24" s="123">
        <f>SUM(G13:G23)</f>
        <v>0</v>
      </c>
      <c r="H24" s="123">
        <f>SUM(H13:H23)</f>
        <v>0</v>
      </c>
      <c r="I24" s="123"/>
      <c r="J24" s="123">
        <f>SUM(J13:J23)</f>
        <v>0</v>
      </c>
      <c r="K24" s="123"/>
      <c r="L24" s="123"/>
      <c r="M24" s="123"/>
      <c r="N24" s="123"/>
      <c r="O24" s="123"/>
      <c r="P24" s="123"/>
      <c r="Q24" s="200">
        <f>SUM(Q13:Q23)</f>
        <v>0</v>
      </c>
    </row>
    <row r="25" spans="1:17" ht="15.75" thickBot="1">
      <c r="A25" s="201" t="s">
        <v>11</v>
      </c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</row>
    <row r="26" spans="1:17" ht="15.75" thickBot="1">
      <c r="A26" s="307"/>
      <c r="B26" s="308"/>
      <c r="C26" s="294"/>
      <c r="D26" s="294"/>
      <c r="E26" s="294"/>
      <c r="F26" s="294">
        <f>F12+F24</f>
        <v>0</v>
      </c>
      <c r="G26" s="294">
        <f>G12+G24</f>
        <v>0</v>
      </c>
      <c r="H26" s="294">
        <f>H12+H24</f>
        <v>0</v>
      </c>
      <c r="I26" s="294"/>
      <c r="J26" s="294">
        <f>J12+J24</f>
        <v>304000</v>
      </c>
      <c r="K26" s="294"/>
      <c r="L26" s="294"/>
      <c r="M26" s="294"/>
      <c r="N26" s="294"/>
      <c r="O26" s="294"/>
      <c r="P26" s="294"/>
      <c r="Q26" s="309">
        <f>Q12+Q24</f>
        <v>304000</v>
      </c>
    </row>
    <row r="27" spans="1:17" ht="15">
      <c r="A27" s="456"/>
      <c r="B27" s="456"/>
      <c r="C27" s="456"/>
      <c r="D27" s="456"/>
      <c r="E27" s="1"/>
      <c r="F27" s="1"/>
      <c r="G27" s="1"/>
      <c r="H27" s="2"/>
      <c r="I27" s="2"/>
      <c r="J27" s="1"/>
      <c r="K27" s="1"/>
      <c r="L27" s="3"/>
      <c r="M27" s="3"/>
      <c r="N27" s="1"/>
      <c r="O27" s="479"/>
      <c r="P27" s="479"/>
      <c r="Q27" s="479"/>
    </row>
    <row r="28" spans="6:17" ht="12.75">
      <c r="F28" s="334"/>
      <c r="G28" s="334"/>
      <c r="H28" s="334"/>
      <c r="I28" s="334"/>
      <c r="J28" s="334"/>
      <c r="K28" s="334"/>
      <c r="Q28" s="326">
        <f>SUM(F28:P28)</f>
        <v>0</v>
      </c>
    </row>
    <row r="29" spans="6:10" ht="12.75">
      <c r="F29" s="326">
        <f>F26-F28</f>
        <v>0</v>
      </c>
      <c r="G29" s="326">
        <f>G26-G28</f>
        <v>0</v>
      </c>
      <c r="H29" s="326">
        <f>H26-H28</f>
        <v>0</v>
      </c>
      <c r="I29" s="326">
        <f>I26-I28</f>
        <v>0</v>
      </c>
      <c r="J29" s="326"/>
    </row>
    <row r="35" ht="12.75" customHeight="1"/>
    <row r="36" ht="12.75" customHeight="1"/>
    <row r="76" ht="12.75" customHeight="1"/>
    <row r="77" ht="12.75" customHeight="1"/>
    <row r="117" ht="12.75" customHeight="1"/>
    <row r="118" ht="12.75" customHeight="1"/>
    <row r="158" ht="12.75" customHeight="1"/>
    <row r="159" ht="12.75" customHeight="1"/>
    <row r="199" ht="12.75" customHeight="1"/>
    <row r="200" ht="12.75" customHeight="1"/>
  </sheetData>
  <sheetProtection/>
  <mergeCells count="13">
    <mergeCell ref="F6:M6"/>
    <mergeCell ref="A7:D7"/>
    <mergeCell ref="A9:A10"/>
    <mergeCell ref="B9:P9"/>
    <mergeCell ref="Q9:Q10"/>
    <mergeCell ref="A27:D27"/>
    <mergeCell ref="O27:Q27"/>
    <mergeCell ref="A1:D1"/>
    <mergeCell ref="O1:Q1"/>
    <mergeCell ref="A2:D2"/>
    <mergeCell ref="O3:Q3"/>
    <mergeCell ref="B5:C5"/>
    <mergeCell ref="F5:M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Q23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3.125" style="0" customWidth="1"/>
    <col min="2" max="2" width="14.125" style="0" customWidth="1"/>
    <col min="3" max="3" width="13.625" style="0" customWidth="1"/>
    <col min="4" max="4" width="14.625" style="0" customWidth="1"/>
    <col min="5" max="5" width="11.625" style="0" customWidth="1"/>
    <col min="6" max="6" width="10.375" style="0" hidden="1" customWidth="1"/>
    <col min="7" max="7" width="11.125" style="0" customWidth="1"/>
    <col min="8" max="8" width="12.25390625" style="0" customWidth="1"/>
    <col min="9" max="9" width="5.875" style="0" customWidth="1"/>
    <col min="10" max="10" width="10.125" style="0" customWidth="1"/>
    <col min="11" max="11" width="11.125" style="0" customWidth="1"/>
    <col min="12" max="12" width="12.25390625" style="0" customWidth="1"/>
    <col min="13" max="13" width="13.00390625" style="0" customWidth="1"/>
    <col min="14" max="14" width="12.875" style="0" customWidth="1"/>
    <col min="15" max="15" width="23.25390625" style="0" hidden="1" customWidth="1"/>
    <col min="16" max="16" width="2.375" style="0" hidden="1" customWidth="1"/>
    <col min="17" max="17" width="2.25390625" style="0" hidden="1" customWidth="1"/>
  </cols>
  <sheetData>
    <row r="1" spans="1:17" ht="15">
      <c r="A1" s="456" t="s">
        <v>189</v>
      </c>
      <c r="B1" s="456"/>
      <c r="C1" s="456"/>
      <c r="D1" s="456"/>
      <c r="E1" s="44"/>
      <c r="F1" s="44"/>
      <c r="G1" s="44"/>
      <c r="H1" s="45"/>
      <c r="I1" s="44"/>
      <c r="J1" s="44"/>
      <c r="K1" s="46"/>
      <c r="L1" s="46"/>
      <c r="M1" s="44"/>
      <c r="N1" s="499"/>
      <c r="O1" s="499"/>
      <c r="P1" s="499"/>
      <c r="Q1" s="48"/>
    </row>
    <row r="2" spans="1:17" ht="15">
      <c r="A2" s="500" t="s">
        <v>1</v>
      </c>
      <c r="B2" s="500"/>
      <c r="C2" s="500"/>
      <c r="D2" s="500"/>
      <c r="E2" s="49"/>
      <c r="F2" s="49"/>
      <c r="G2" s="49"/>
      <c r="H2" s="50"/>
      <c r="I2" s="49"/>
      <c r="J2" s="49"/>
      <c r="K2" s="46"/>
      <c r="L2" s="46"/>
      <c r="M2" s="49"/>
      <c r="N2" s="47"/>
      <c r="O2" s="47"/>
      <c r="P2" s="47"/>
      <c r="Q2" s="48"/>
    </row>
    <row r="3" spans="1:17" ht="15">
      <c r="A3" s="50"/>
      <c r="B3" s="49"/>
      <c r="C3" s="49"/>
      <c r="D3" s="49"/>
      <c r="E3" s="49"/>
      <c r="F3" s="49"/>
      <c r="G3" s="49"/>
      <c r="H3" s="50"/>
      <c r="I3" s="47"/>
      <c r="J3" s="47"/>
      <c r="K3" s="46"/>
      <c r="L3" s="46"/>
      <c r="M3" s="47"/>
      <c r="N3" s="501"/>
      <c r="O3" s="501"/>
      <c r="P3" s="501"/>
      <c r="Q3" s="48"/>
    </row>
    <row r="4" spans="1:17" ht="15">
      <c r="A4" s="51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46"/>
      <c r="N4" s="46"/>
      <c r="O4" s="53"/>
      <c r="P4" s="46"/>
      <c r="Q4" s="48"/>
    </row>
    <row r="5" spans="1:17" ht="15.75" thickBot="1">
      <c r="A5" s="47" t="s">
        <v>3</v>
      </c>
      <c r="B5" s="472" t="s">
        <v>4</v>
      </c>
      <c r="C5" s="473"/>
      <c r="D5" s="54"/>
      <c r="E5" s="54"/>
      <c r="F5" s="474" t="s">
        <v>5</v>
      </c>
      <c r="G5" s="474"/>
      <c r="H5" s="474"/>
      <c r="I5" s="474"/>
      <c r="J5" s="474"/>
      <c r="K5" s="474"/>
      <c r="L5" s="474"/>
      <c r="M5" s="55"/>
      <c r="N5" s="55"/>
      <c r="O5" s="55"/>
      <c r="P5" s="46"/>
      <c r="Q5" s="48"/>
    </row>
    <row r="6" spans="1:17" ht="31.5" customHeight="1" thickBot="1">
      <c r="A6" s="256" t="s">
        <v>82</v>
      </c>
      <c r="B6" s="128"/>
      <c r="C6" s="129"/>
      <c r="D6" s="130"/>
      <c r="E6" s="54"/>
      <c r="F6" s="503"/>
      <c r="G6" s="503"/>
      <c r="H6" s="503"/>
      <c r="I6" s="503"/>
      <c r="J6" s="503"/>
      <c r="K6" s="503"/>
      <c r="L6" s="503"/>
      <c r="M6" s="55"/>
      <c r="N6" s="55"/>
      <c r="O6" s="55"/>
      <c r="P6" s="46"/>
      <c r="Q6" s="48"/>
    </row>
    <row r="7" spans="1:17" ht="16.5" thickBot="1">
      <c r="A7" s="502" t="s">
        <v>13</v>
      </c>
      <c r="B7" s="502"/>
      <c r="C7" s="502"/>
      <c r="D7" s="502"/>
      <c r="E7" s="52"/>
      <c r="F7" s="52"/>
      <c r="G7" s="273"/>
      <c r="H7" s="460">
        <v>43435</v>
      </c>
      <c r="I7" s="461"/>
      <c r="J7" s="461"/>
      <c r="K7" s="461"/>
      <c r="L7" s="461"/>
      <c r="M7" s="461"/>
      <c r="N7" s="461"/>
      <c r="O7" s="462"/>
      <c r="P7" s="48"/>
      <c r="Q7" s="48"/>
    </row>
    <row r="8" spans="1:17" ht="15.75" thickBot="1">
      <c r="A8" s="56" t="s">
        <v>6</v>
      </c>
      <c r="B8" s="57"/>
      <c r="C8" s="56"/>
      <c r="D8" s="56"/>
      <c r="E8" s="46"/>
      <c r="F8" s="46"/>
      <c r="G8" s="46"/>
      <c r="H8" s="58"/>
      <c r="I8" s="58"/>
      <c r="J8" s="58"/>
      <c r="K8" s="58"/>
      <c r="L8" s="58"/>
      <c r="M8" s="55"/>
      <c r="N8" s="55"/>
      <c r="O8" s="55"/>
      <c r="P8" s="48"/>
      <c r="Q8" s="48"/>
    </row>
    <row r="9" spans="1:17" ht="15">
      <c r="A9" s="504" t="s">
        <v>7</v>
      </c>
      <c r="B9" s="505" t="s">
        <v>8</v>
      </c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498" t="s">
        <v>9</v>
      </c>
      <c r="Q9" s="65"/>
    </row>
    <row r="10" spans="1:17" ht="15">
      <c r="A10" s="504"/>
      <c r="B10" s="66">
        <v>2111</v>
      </c>
      <c r="C10" s="59">
        <v>2120</v>
      </c>
      <c r="D10" s="59">
        <v>2210</v>
      </c>
      <c r="E10" s="59">
        <v>2220</v>
      </c>
      <c r="F10" s="59">
        <v>2230</v>
      </c>
      <c r="G10" s="59">
        <v>2240</v>
      </c>
      <c r="H10" s="59">
        <v>2800</v>
      </c>
      <c r="I10" s="59"/>
      <c r="J10" s="59">
        <v>2250</v>
      </c>
      <c r="K10" s="59">
        <v>2272</v>
      </c>
      <c r="L10" s="59">
        <v>2273</v>
      </c>
      <c r="M10" s="59">
        <v>2275</v>
      </c>
      <c r="N10" s="59" t="s">
        <v>65</v>
      </c>
      <c r="O10" s="60" t="s">
        <v>12</v>
      </c>
      <c r="P10" s="471"/>
      <c r="Q10" s="64"/>
    </row>
    <row r="11" spans="1:17" ht="15.75" thickBot="1">
      <c r="A11" s="90">
        <v>1</v>
      </c>
      <c r="B11" s="91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2">
        <v>8</v>
      </c>
      <c r="I11" s="92">
        <v>9</v>
      </c>
      <c r="J11" s="92">
        <v>10</v>
      </c>
      <c r="K11" s="92">
        <v>11</v>
      </c>
      <c r="L11" s="92">
        <v>12</v>
      </c>
      <c r="M11" s="92">
        <v>13</v>
      </c>
      <c r="N11" s="92">
        <v>14</v>
      </c>
      <c r="O11" s="67">
        <v>17</v>
      </c>
      <c r="P11" s="67">
        <v>18</v>
      </c>
      <c r="Q11" s="68"/>
    </row>
    <row r="12" spans="1:17" ht="15.75" thickBot="1">
      <c r="A12" s="213" t="s">
        <v>66</v>
      </c>
      <c r="B12" s="216">
        <f>кдюсш!B12+вдюсш!B12</f>
        <v>2301533.42</v>
      </c>
      <c r="C12" s="216">
        <f>кдюсш!C12+вдюсш!C12</f>
        <v>527119.76</v>
      </c>
      <c r="D12" s="216">
        <f>кдюсш!D12+вдюсш!D12</f>
        <v>34560</v>
      </c>
      <c r="E12" s="216">
        <f>кдюсш!E12+вдюсш!E12</f>
        <v>521</v>
      </c>
      <c r="F12" s="216">
        <f>кдюсш!F12+вдюсш!F12</f>
        <v>0</v>
      </c>
      <c r="G12" s="216">
        <f>кдюсш!G12+вдюсш!G12</f>
        <v>7636.43</v>
      </c>
      <c r="H12" s="216">
        <f>кдюсш!H12+вдюсш!H12</f>
        <v>0</v>
      </c>
      <c r="I12" s="216">
        <f>кдюсш!I12+вдюсш!I12</f>
        <v>0</v>
      </c>
      <c r="J12" s="216">
        <f>кдюсш!J12+вдюсш!K12</f>
        <v>7373.65</v>
      </c>
      <c r="K12" s="216">
        <f>кдюсш!K12+вдюсш!L12</f>
        <v>1987.55</v>
      </c>
      <c r="L12" s="216">
        <f>кдюсш!L12+вдюсш!M12</f>
        <v>126187.63999999998</v>
      </c>
      <c r="M12" s="216">
        <f>кдюсш!N12+вдюсш!O12</f>
        <v>84932</v>
      </c>
      <c r="N12" s="217">
        <f>SUM(B12:M12)</f>
        <v>3091851.4499999997</v>
      </c>
      <c r="O12" s="89">
        <v>56240.44</v>
      </c>
      <c r="P12" s="63">
        <v>766163.42</v>
      </c>
      <c r="Q12" s="48"/>
    </row>
    <row r="13" spans="1:16" s="283" customFormat="1" ht="12.75">
      <c r="A13" s="235" t="s">
        <v>15</v>
      </c>
      <c r="B13" s="279">
        <f>кдюсш!B22</f>
        <v>201412.32</v>
      </c>
      <c r="C13" s="280">
        <f>кдюсш!C22</f>
        <v>45427.77</v>
      </c>
      <c r="D13" s="280">
        <f>кдюсш!D22</f>
        <v>0</v>
      </c>
      <c r="E13" s="280">
        <f>кдюсш!E22</f>
        <v>1275.4</v>
      </c>
      <c r="F13" s="280">
        <f>кдюсш!F22</f>
        <v>0</v>
      </c>
      <c r="G13" s="280">
        <f>кдюсш!G22</f>
        <v>874.69</v>
      </c>
      <c r="H13" s="280">
        <f>кдюсш!H22</f>
        <v>0</v>
      </c>
      <c r="I13" s="280">
        <f>кдюсш!I22</f>
        <v>0</v>
      </c>
      <c r="J13" s="280">
        <f>кдюсш!J22</f>
        <v>0</v>
      </c>
      <c r="K13" s="280">
        <f>кдюсш!K22</f>
        <v>219.75</v>
      </c>
      <c r="L13" s="280">
        <f>кдюсш!L22</f>
        <v>6325.96</v>
      </c>
      <c r="M13" s="280">
        <f>кдюсш!N22</f>
        <v>19173</v>
      </c>
      <c r="N13" s="86">
        <f>SUM(B13:M13)</f>
        <v>274708.89</v>
      </c>
      <c r="O13" s="281">
        <f>SUM(B13:N13)</f>
        <v>549417.78</v>
      </c>
      <c r="P13" s="282">
        <v>669832.8</v>
      </c>
    </row>
    <row r="14" spans="1:16" s="283" customFormat="1" ht="12.75">
      <c r="A14" s="236"/>
      <c r="B14" s="281"/>
      <c r="C14" s="282"/>
      <c r="D14" s="282"/>
      <c r="E14" s="24"/>
      <c r="F14" s="24"/>
      <c r="G14" s="280"/>
      <c r="H14" s="24"/>
      <c r="I14" s="24"/>
      <c r="J14" s="24"/>
      <c r="K14" s="24"/>
      <c r="L14" s="24"/>
      <c r="M14" s="281"/>
      <c r="N14" s="281"/>
      <c r="O14" s="281"/>
      <c r="P14" s="281"/>
    </row>
    <row r="15" spans="1:16" s="283" customFormat="1" ht="12.75">
      <c r="A15" s="236" t="s">
        <v>16</v>
      </c>
      <c r="B15" s="281">
        <f>вдюсш!B23</f>
        <v>0</v>
      </c>
      <c r="C15" s="281">
        <f>вдюсш!C23</f>
        <v>0</v>
      </c>
      <c r="D15" s="281">
        <f>вдюсш!D23</f>
        <v>0</v>
      </c>
      <c r="E15" s="281">
        <f>вдюсш!E23</f>
        <v>0</v>
      </c>
      <c r="F15" s="281">
        <f>вдюсш!F23</f>
        <v>0</v>
      </c>
      <c r="G15" s="281">
        <f>вдюсш!G23</f>
        <v>0</v>
      </c>
      <c r="H15" s="281">
        <f>вдюсш!H23</f>
        <v>0</v>
      </c>
      <c r="I15" s="281">
        <f>вдюсш!I23</f>
        <v>0</v>
      </c>
      <c r="J15" s="281">
        <f>вдюсш!K23</f>
        <v>0</v>
      </c>
      <c r="K15" s="281">
        <f>вдюсш!L23</f>
        <v>0</v>
      </c>
      <c r="L15" s="281">
        <f>вдюсш!M23</f>
        <v>0</v>
      </c>
      <c r="M15" s="281">
        <f>вдюсш!O23</f>
        <v>0</v>
      </c>
      <c r="N15" s="86">
        <f>SUM(B15:M15)</f>
        <v>0</v>
      </c>
      <c r="O15" s="93"/>
      <c r="P15" s="240">
        <f>SUM(P12:P14)</f>
        <v>1435996.2200000002</v>
      </c>
    </row>
    <row r="16" spans="1:17" s="300" customFormat="1" ht="13.5" thickBot="1">
      <c r="A16" s="285"/>
      <c r="B16" s="98"/>
      <c r="C16" s="99"/>
      <c r="D16" s="28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286"/>
      <c r="Q16" s="299"/>
    </row>
    <row r="17" spans="1:17" s="225" customFormat="1" ht="15" thickBot="1">
      <c r="A17" s="122" t="s">
        <v>81</v>
      </c>
      <c r="B17" s="159">
        <f>B13+B15</f>
        <v>201412.32</v>
      </c>
      <c r="C17" s="159">
        <f>C13+C15</f>
        <v>45427.77</v>
      </c>
      <c r="D17" s="159">
        <f aca="true" t="shared" si="0" ref="D17:N17">D13+D15</f>
        <v>0</v>
      </c>
      <c r="E17" s="159">
        <f t="shared" si="0"/>
        <v>1275.4</v>
      </c>
      <c r="F17" s="159">
        <f t="shared" si="0"/>
        <v>0</v>
      </c>
      <c r="G17" s="159">
        <f t="shared" si="0"/>
        <v>874.69</v>
      </c>
      <c r="H17" s="159">
        <f t="shared" si="0"/>
        <v>0</v>
      </c>
      <c r="I17" s="159">
        <f t="shared" si="0"/>
        <v>0</v>
      </c>
      <c r="J17" s="159">
        <f t="shared" si="0"/>
        <v>0</v>
      </c>
      <c r="K17" s="159">
        <f t="shared" si="0"/>
        <v>219.75</v>
      </c>
      <c r="L17" s="159">
        <f t="shared" si="0"/>
        <v>6325.96</v>
      </c>
      <c r="M17" s="159">
        <f t="shared" si="0"/>
        <v>19173</v>
      </c>
      <c r="N17" s="159">
        <f t="shared" si="0"/>
        <v>274708.89</v>
      </c>
      <c r="O17" s="296"/>
      <c r="P17" s="297"/>
      <c r="Q17" s="298"/>
    </row>
    <row r="18" spans="1:17" s="301" customFormat="1" ht="15.75" thickBot="1">
      <c r="A18" s="262" t="s">
        <v>11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274"/>
      <c r="Q18" s="275"/>
    </row>
    <row r="19" spans="1:17" s="301" customFormat="1" ht="15.75" thickBot="1">
      <c r="A19" s="266"/>
      <c r="B19" s="267">
        <f aca="true" t="shared" si="1" ref="B19:M19">B12+B17</f>
        <v>2502945.7399999998</v>
      </c>
      <c r="C19" s="267">
        <f t="shared" si="1"/>
        <v>572547.53</v>
      </c>
      <c r="D19" s="267">
        <f t="shared" si="1"/>
        <v>34560</v>
      </c>
      <c r="E19" s="267">
        <f t="shared" si="1"/>
        <v>1796.4</v>
      </c>
      <c r="F19" s="267">
        <f t="shared" si="1"/>
        <v>0</v>
      </c>
      <c r="G19" s="267">
        <f t="shared" si="1"/>
        <v>8511.12</v>
      </c>
      <c r="H19" s="267">
        <f t="shared" si="1"/>
        <v>0</v>
      </c>
      <c r="I19" s="267">
        <f t="shared" si="1"/>
        <v>0</v>
      </c>
      <c r="J19" s="267">
        <f t="shared" si="1"/>
        <v>7373.65</v>
      </c>
      <c r="K19" s="267">
        <f t="shared" si="1"/>
        <v>2207.3</v>
      </c>
      <c r="L19" s="267">
        <f t="shared" si="1"/>
        <v>132513.59999999998</v>
      </c>
      <c r="M19" s="267">
        <f t="shared" si="1"/>
        <v>104105</v>
      </c>
      <c r="N19" s="268">
        <f>SUM(B19:M19)</f>
        <v>3366560.3399999994</v>
      </c>
      <c r="O19" s="276"/>
      <c r="P19" s="277"/>
      <c r="Q19" s="278"/>
    </row>
    <row r="20" spans="1:17" s="225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4" ht="12.75">
      <c r="A21" t="s">
        <v>84</v>
      </c>
      <c r="B21" s="335">
        <v>2139304.84</v>
      </c>
      <c r="C21" s="334">
        <v>490622.1</v>
      </c>
      <c r="D21" s="334">
        <v>34560</v>
      </c>
      <c r="E21" s="334">
        <v>521</v>
      </c>
      <c r="G21" s="334">
        <v>6255</v>
      </c>
      <c r="H21" s="336"/>
      <c r="J21" s="334">
        <v>4693.65</v>
      </c>
      <c r="K21" s="335">
        <v>1738.5</v>
      </c>
      <c r="L21" s="335">
        <v>123946.26</v>
      </c>
      <c r="M21" s="335">
        <v>84932</v>
      </c>
      <c r="N21" s="326">
        <f>SUM(B21:M21)</f>
        <v>2886573.3499999996</v>
      </c>
    </row>
    <row r="23" spans="1:14" ht="12.75">
      <c r="A23" t="s">
        <v>80</v>
      </c>
      <c r="B23" s="335">
        <f>B19-B21</f>
        <v>363640.8999999999</v>
      </c>
      <c r="C23" s="335">
        <f aca="true" t="shared" si="2" ref="C23:N23">C19-C21</f>
        <v>81925.43000000005</v>
      </c>
      <c r="D23" s="335">
        <f t="shared" si="2"/>
        <v>0</v>
      </c>
      <c r="E23" s="335">
        <f t="shared" si="2"/>
        <v>1275.4</v>
      </c>
      <c r="F23" s="335">
        <f t="shared" si="2"/>
        <v>0</v>
      </c>
      <c r="G23" s="335">
        <f t="shared" si="2"/>
        <v>2256.120000000001</v>
      </c>
      <c r="H23" s="335">
        <f t="shared" si="2"/>
        <v>0</v>
      </c>
      <c r="I23" s="335">
        <f t="shared" si="2"/>
        <v>0</v>
      </c>
      <c r="J23" s="335">
        <f t="shared" si="2"/>
        <v>2680</v>
      </c>
      <c r="K23" s="335">
        <f t="shared" si="2"/>
        <v>468.8000000000002</v>
      </c>
      <c r="L23" s="335">
        <f t="shared" si="2"/>
        <v>8567.339999999982</v>
      </c>
      <c r="M23" s="335">
        <f t="shared" si="2"/>
        <v>19173</v>
      </c>
      <c r="N23" s="335">
        <f t="shared" si="2"/>
        <v>479986.98999999976</v>
      </c>
    </row>
    <row r="26" ht="15" customHeight="1"/>
    <row r="67" ht="15" customHeight="1"/>
    <row r="108" ht="15" customHeight="1"/>
    <row r="149" ht="15" customHeight="1"/>
    <row r="190" ht="15" customHeight="1"/>
  </sheetData>
  <sheetProtection/>
  <mergeCells count="12">
    <mergeCell ref="B9:O9"/>
    <mergeCell ref="H7:O7"/>
    <mergeCell ref="P9:P10"/>
    <mergeCell ref="N1:P1"/>
    <mergeCell ref="A2:D2"/>
    <mergeCell ref="N3:P3"/>
    <mergeCell ref="A7:D7"/>
    <mergeCell ref="B5:C5"/>
    <mergeCell ref="F5:L5"/>
    <mergeCell ref="F6:L6"/>
    <mergeCell ref="A1:D1"/>
    <mergeCell ref="A9:A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DS24"/>
  <sheetViews>
    <sheetView zoomScalePageLayoutView="0" workbookViewId="0" topLeftCell="A1">
      <selection activeCell="D3" sqref="D3:D4"/>
    </sheetView>
  </sheetViews>
  <sheetFormatPr defaultColWidth="9.00390625" defaultRowHeight="12.75"/>
  <cols>
    <col min="1" max="1" width="13.875" style="0" customWidth="1"/>
    <col min="2" max="2" width="13.00390625" style="0" customWidth="1"/>
    <col min="3" max="3" width="13.375" style="0" customWidth="1"/>
    <col min="4" max="4" width="12.25390625" style="0" customWidth="1"/>
    <col min="6" max="6" width="9.125" style="0" hidden="1" customWidth="1"/>
    <col min="7" max="7" width="11.00390625" style="0" customWidth="1"/>
    <col min="9" max="9" width="9.125" style="0" hidden="1" customWidth="1"/>
    <col min="11" max="11" width="10.375" style="0" customWidth="1"/>
    <col min="12" max="12" width="14.125" style="0" customWidth="1"/>
    <col min="13" max="13" width="0.12890625" style="0" customWidth="1"/>
    <col min="14" max="14" width="10.875" style="0" customWidth="1"/>
    <col min="15" max="15" width="9.125" style="0" hidden="1" customWidth="1"/>
    <col min="16" max="16" width="14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1"/>
      <c r="J1" s="1"/>
      <c r="K1" s="3"/>
      <c r="L1" s="3"/>
      <c r="M1" s="1"/>
      <c r="N1" s="479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5"/>
      <c r="J2" s="5"/>
      <c r="K2" s="3"/>
      <c r="L2" s="3"/>
      <c r="M2" s="5"/>
      <c r="N2" s="4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4"/>
      <c r="J3" s="4"/>
      <c r="K3" s="3"/>
      <c r="L3" s="3"/>
      <c r="M3" s="4"/>
      <c r="N3" s="481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10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13"/>
      <c r="N5" s="13"/>
      <c r="O5" s="13"/>
      <c r="P5" s="3"/>
    </row>
    <row r="6" spans="1:16" ht="16.5" thickBot="1">
      <c r="A6" s="127"/>
      <c r="B6" s="128" t="s">
        <v>15</v>
      </c>
      <c r="C6" s="130"/>
      <c r="D6" s="130"/>
      <c r="E6" s="12"/>
      <c r="F6" s="460">
        <v>43435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3"/>
      <c r="N7" s="13"/>
      <c r="O7" s="3"/>
    </row>
    <row r="8" spans="1:15" ht="13.5" thickBot="1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3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65"/>
      <c r="P9" s="507" t="s">
        <v>9</v>
      </c>
    </row>
    <row r="10" spans="1:123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>
        <v>2250</v>
      </c>
      <c r="K10" s="20">
        <v>2272</v>
      </c>
      <c r="L10" s="20">
        <v>2273</v>
      </c>
      <c r="M10" s="20"/>
      <c r="N10" s="20">
        <v>2275</v>
      </c>
      <c r="O10" s="37" t="s">
        <v>64</v>
      </c>
      <c r="P10" s="508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</row>
    <row r="11" spans="1:123" ht="13.5" thickBot="1">
      <c r="A11" s="108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10</v>
      </c>
      <c r="J11" s="162">
        <v>11</v>
      </c>
      <c r="K11" s="162">
        <v>12</v>
      </c>
      <c r="L11" s="162">
        <v>13</v>
      </c>
      <c r="M11" s="162">
        <v>14</v>
      </c>
      <c r="N11" s="162">
        <v>16</v>
      </c>
      <c r="O11" s="339">
        <v>17</v>
      </c>
      <c r="P11" s="346">
        <v>18</v>
      </c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</row>
    <row r="12" spans="1:123" s="289" customFormat="1" ht="15.75" thickBot="1">
      <c r="A12" s="213" t="s">
        <v>67</v>
      </c>
      <c r="B12" s="214">
        <v>1676403.98</v>
      </c>
      <c r="C12" s="214">
        <v>383438.1</v>
      </c>
      <c r="D12" s="214">
        <v>22660</v>
      </c>
      <c r="E12" s="214">
        <v>521</v>
      </c>
      <c r="F12" s="214">
        <v>0</v>
      </c>
      <c r="G12" s="214">
        <v>5248.21</v>
      </c>
      <c r="H12" s="214">
        <v>0</v>
      </c>
      <c r="I12" s="214">
        <v>0</v>
      </c>
      <c r="J12" s="214">
        <v>7373.65</v>
      </c>
      <c r="K12" s="214">
        <v>1827.61</v>
      </c>
      <c r="L12" s="214">
        <v>39435.24</v>
      </c>
      <c r="M12" s="214">
        <v>0</v>
      </c>
      <c r="N12" s="214">
        <v>68612</v>
      </c>
      <c r="O12" s="218"/>
      <c r="P12" s="347">
        <f>SUM(B12:O12)</f>
        <v>2205519.79</v>
      </c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</row>
    <row r="13" spans="1:123" ht="12.75">
      <c r="A13" s="77" t="s">
        <v>111</v>
      </c>
      <c r="B13">
        <v>201412.32</v>
      </c>
      <c r="C13">
        <v>45427.77</v>
      </c>
      <c r="D13" s="87"/>
      <c r="E13" s="287"/>
      <c r="F13" s="87"/>
      <c r="G13" s="280"/>
      <c r="H13" s="280"/>
      <c r="I13" s="280"/>
      <c r="J13" s="280"/>
      <c r="K13" s="280"/>
      <c r="L13" s="280"/>
      <c r="M13" s="280"/>
      <c r="N13" s="113"/>
      <c r="O13" s="342"/>
      <c r="P13" s="220">
        <f>SUM(B13:O13)</f>
        <v>246840.09</v>
      </c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</row>
    <row r="14" spans="1:123" ht="12.75">
      <c r="A14" s="77" t="s">
        <v>112</v>
      </c>
      <c r="B14" s="78"/>
      <c r="C14" s="79"/>
      <c r="D14" s="79"/>
      <c r="E14" s="93"/>
      <c r="F14" s="78"/>
      <c r="G14" s="78"/>
      <c r="H14" s="78"/>
      <c r="I14" s="78"/>
      <c r="J14" s="78"/>
      <c r="K14" s="78"/>
      <c r="L14" s="78">
        <v>6325.96</v>
      </c>
      <c r="M14" s="78"/>
      <c r="N14" s="78"/>
      <c r="O14" s="82"/>
      <c r="P14" s="220">
        <f>SUM(B14:O14)</f>
        <v>6325.96</v>
      </c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225"/>
      <c r="DL14" s="225"/>
      <c r="DM14" s="225"/>
      <c r="DN14" s="225"/>
      <c r="DO14" s="225"/>
      <c r="DP14" s="225"/>
      <c r="DQ14" s="225"/>
      <c r="DR14" s="225"/>
      <c r="DS14" s="225"/>
    </row>
    <row r="15" spans="1:123" ht="12.75">
      <c r="A15" s="77" t="s">
        <v>217</v>
      </c>
      <c r="B15" s="79"/>
      <c r="C15" s="79"/>
      <c r="D15" s="79"/>
      <c r="E15" s="79"/>
      <c r="F15" s="79"/>
      <c r="G15" s="78">
        <v>874.69</v>
      </c>
      <c r="H15" s="79"/>
      <c r="I15" s="79"/>
      <c r="J15" s="79"/>
      <c r="K15" s="79"/>
      <c r="L15" s="79"/>
      <c r="M15" s="79"/>
      <c r="N15" s="79"/>
      <c r="O15" s="80"/>
      <c r="P15" s="220">
        <f aca="true" t="shared" si="0" ref="P15:P21">SUM(B15:O15)</f>
        <v>874.69</v>
      </c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5"/>
      <c r="DN15" s="225"/>
      <c r="DO15" s="225"/>
      <c r="DP15" s="225"/>
      <c r="DQ15" s="225"/>
      <c r="DR15" s="225"/>
      <c r="DS15" s="225"/>
    </row>
    <row r="16" spans="1:123" ht="12.75">
      <c r="A16" s="77" t="s">
        <v>118</v>
      </c>
      <c r="B16" s="78"/>
      <c r="C16" s="79"/>
      <c r="D16" s="79"/>
      <c r="E16" s="79"/>
      <c r="F16" s="79"/>
      <c r="G16" s="79"/>
      <c r="H16" s="79"/>
      <c r="I16" s="79"/>
      <c r="J16" s="79"/>
      <c r="K16" s="93"/>
      <c r="L16" s="79"/>
      <c r="M16" s="79"/>
      <c r="N16" s="79"/>
      <c r="O16" s="80"/>
      <c r="P16" s="220">
        <f t="shared" si="0"/>
        <v>0</v>
      </c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</row>
    <row r="17" spans="1:123" ht="12.75">
      <c r="A17" s="83" t="s">
        <v>121</v>
      </c>
      <c r="B17" s="78"/>
      <c r="C17" s="79"/>
      <c r="D17" s="79"/>
      <c r="E17" s="79"/>
      <c r="F17" s="79"/>
      <c r="G17" s="79"/>
      <c r="H17" s="79"/>
      <c r="I17" s="79"/>
      <c r="J17" s="79"/>
      <c r="K17" s="79">
        <v>219.75</v>
      </c>
      <c r="L17" s="93"/>
      <c r="M17" s="79"/>
      <c r="N17" s="79"/>
      <c r="O17" s="80"/>
      <c r="P17" s="220">
        <f t="shared" si="0"/>
        <v>219.75</v>
      </c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</row>
    <row r="18" spans="1:123" ht="12.75">
      <c r="A18" s="77" t="s">
        <v>182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>
        <v>19173</v>
      </c>
      <c r="O18" s="80"/>
      <c r="P18" s="220">
        <f t="shared" si="0"/>
        <v>19173</v>
      </c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</row>
    <row r="19" spans="1:123" ht="13.5" thickBot="1">
      <c r="A19" s="434" t="s">
        <v>230</v>
      </c>
      <c r="B19" s="78"/>
      <c r="C19" s="79"/>
      <c r="D19" s="79"/>
      <c r="E19" s="79">
        <v>1275.4</v>
      </c>
      <c r="F19" s="79"/>
      <c r="G19" s="79"/>
      <c r="H19" s="79"/>
      <c r="I19" s="79"/>
      <c r="J19" s="79"/>
      <c r="K19" s="79"/>
      <c r="L19" s="79"/>
      <c r="M19" s="79"/>
      <c r="N19" s="79"/>
      <c r="O19" s="80"/>
      <c r="P19" s="220">
        <f t="shared" si="0"/>
        <v>1275.4</v>
      </c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</row>
    <row r="20" spans="1:123" ht="15" thickBot="1">
      <c r="A20" s="315" t="s">
        <v>201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M20" s="79"/>
      <c r="N20" s="407"/>
      <c r="O20" s="80"/>
      <c r="P20" s="220">
        <f t="shared" si="0"/>
        <v>0</v>
      </c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</row>
    <row r="21" spans="1:123" ht="13.5" thickBot="1">
      <c r="A21" s="316" t="s">
        <v>202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80"/>
      <c r="P21" s="220">
        <f t="shared" si="0"/>
        <v>0</v>
      </c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</row>
    <row r="22" spans="1:123" s="290" customFormat="1" ht="15" thickBot="1">
      <c r="A22" s="198" t="s">
        <v>81</v>
      </c>
      <c r="B22" s="199">
        <f>SUM(B13:B21)</f>
        <v>201412.32</v>
      </c>
      <c r="C22" s="199">
        <f>SUM(C13:C21)</f>
        <v>45427.77</v>
      </c>
      <c r="D22" s="199">
        <f aca="true" t="shared" si="1" ref="D22:P22">SUM(D13:D21)</f>
        <v>0</v>
      </c>
      <c r="E22" s="199">
        <f t="shared" si="1"/>
        <v>1275.4</v>
      </c>
      <c r="F22" s="199">
        <f t="shared" si="1"/>
        <v>0</v>
      </c>
      <c r="G22" s="199">
        <f t="shared" si="1"/>
        <v>874.69</v>
      </c>
      <c r="H22" s="199">
        <f t="shared" si="1"/>
        <v>0</v>
      </c>
      <c r="I22" s="123">
        <f t="shared" si="1"/>
        <v>0</v>
      </c>
      <c r="J22" s="123">
        <f t="shared" si="1"/>
        <v>0</v>
      </c>
      <c r="K22" s="123">
        <f t="shared" si="1"/>
        <v>219.75</v>
      </c>
      <c r="L22" s="123">
        <f t="shared" si="1"/>
        <v>6325.96</v>
      </c>
      <c r="M22" s="123">
        <f t="shared" si="1"/>
        <v>0</v>
      </c>
      <c r="N22" s="123">
        <f t="shared" si="1"/>
        <v>19173</v>
      </c>
      <c r="O22" s="343">
        <f t="shared" si="1"/>
        <v>0</v>
      </c>
      <c r="P22" s="348">
        <f t="shared" si="1"/>
        <v>274708.89</v>
      </c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</row>
    <row r="23" spans="1:123" ht="15">
      <c r="A23" s="201" t="s">
        <v>44</v>
      </c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344"/>
      <c r="P23" s="349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</row>
    <row r="24" spans="1:16" ht="15.75" thickBot="1">
      <c r="A24" s="205"/>
      <c r="B24" s="206">
        <f>B12+B22</f>
        <v>1877816.3</v>
      </c>
      <c r="C24" s="207">
        <f aca="true" t="shared" si="2" ref="C24:P24">C12+C22</f>
        <v>428865.87</v>
      </c>
      <c r="D24" s="207">
        <f t="shared" si="2"/>
        <v>22660</v>
      </c>
      <c r="E24" s="207">
        <f t="shared" si="2"/>
        <v>1796.4</v>
      </c>
      <c r="F24" s="207">
        <f t="shared" si="2"/>
        <v>0</v>
      </c>
      <c r="G24" s="206">
        <f>G12+G22</f>
        <v>6122.9</v>
      </c>
      <c r="H24" s="207">
        <f t="shared" si="2"/>
        <v>0</v>
      </c>
      <c r="I24" s="207">
        <f t="shared" si="2"/>
        <v>0</v>
      </c>
      <c r="J24" s="207">
        <f t="shared" si="2"/>
        <v>7373.65</v>
      </c>
      <c r="K24" s="207">
        <f t="shared" si="2"/>
        <v>2047.36</v>
      </c>
      <c r="L24" s="207">
        <f t="shared" si="2"/>
        <v>45761.2</v>
      </c>
      <c r="M24" s="207">
        <f t="shared" si="2"/>
        <v>0</v>
      </c>
      <c r="N24" s="207">
        <f t="shared" si="2"/>
        <v>87785</v>
      </c>
      <c r="O24" s="345">
        <f t="shared" si="2"/>
        <v>0</v>
      </c>
      <c r="P24" s="350">
        <f t="shared" si="2"/>
        <v>2480228.68</v>
      </c>
    </row>
    <row r="34" ht="12.75" customHeight="1"/>
    <row r="35" ht="12.75" customHeight="1"/>
    <row r="77" ht="12.75" customHeight="1"/>
    <row r="78" ht="12.75" customHeight="1"/>
    <row r="120" ht="12.75" customHeight="1"/>
    <row r="121" ht="12.75" customHeight="1"/>
    <row r="163" ht="12.75" customHeight="1"/>
    <row r="164" ht="12.75" customHeight="1"/>
  </sheetData>
  <sheetProtection/>
  <mergeCells count="11">
    <mergeCell ref="F6:M6"/>
    <mergeCell ref="A1:D1"/>
    <mergeCell ref="N1:P1"/>
    <mergeCell ref="A2:D2"/>
    <mergeCell ref="N3:P3"/>
    <mergeCell ref="A9:A10"/>
    <mergeCell ref="B9:O9"/>
    <mergeCell ref="P9:P10"/>
    <mergeCell ref="B5:C5"/>
    <mergeCell ref="F5:L5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5"/>
  <sheetViews>
    <sheetView zoomScalePageLayoutView="0" workbookViewId="0" topLeftCell="A1">
      <selection activeCell="F6" sqref="F6:M6"/>
    </sheetView>
  </sheetViews>
  <sheetFormatPr defaultColWidth="9.00390625" defaultRowHeight="12.75"/>
  <cols>
    <col min="1" max="2" width="12.75390625" style="0" customWidth="1"/>
    <col min="3" max="3" width="15.875" style="0" customWidth="1"/>
    <col min="4" max="4" width="11.625" style="0" customWidth="1"/>
    <col min="6" max="6" width="0.12890625" style="0" customWidth="1"/>
    <col min="7" max="7" width="10.625" style="0" customWidth="1"/>
    <col min="8" max="8" width="9.75390625" style="0" customWidth="1"/>
    <col min="9" max="9" width="3.00390625" style="0" hidden="1" customWidth="1"/>
    <col min="10" max="10" width="7.625" style="0" hidden="1" customWidth="1"/>
    <col min="11" max="11" width="11.375" style="0" customWidth="1"/>
    <col min="13" max="13" width="12.875" style="0" customWidth="1"/>
    <col min="14" max="14" width="5.00390625" style="0" hidden="1" customWidth="1"/>
    <col min="15" max="15" width="12.25390625" style="0" customWidth="1"/>
    <col min="16" max="16" width="0.12890625" style="0" customWidth="1"/>
    <col min="17" max="17" width="14.125" style="0" customWidth="1"/>
  </cols>
  <sheetData>
    <row r="1" spans="1:17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  <c r="Q1" s="479"/>
    </row>
    <row r="2" spans="1:17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  <c r="Q2" s="4"/>
    </row>
    <row r="3" spans="1:17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  <c r="Q3" s="481"/>
    </row>
    <row r="4" spans="1:17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3"/>
    </row>
    <row r="5" spans="1:17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13"/>
      <c r="Q5" s="3"/>
    </row>
    <row r="6" spans="1:17" ht="16.5" thickBot="1">
      <c r="A6" s="238"/>
      <c r="B6" s="261"/>
      <c r="C6" s="128" t="s">
        <v>16</v>
      </c>
      <c r="D6" s="239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13"/>
      <c r="Q6" s="3"/>
    </row>
    <row r="7" spans="1:16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  <c r="P7" s="3"/>
    </row>
    <row r="8" spans="1:16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  <c r="P8" s="13"/>
    </row>
    <row r="9" spans="1:17" ht="18" customHeight="1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71" t="s">
        <v>9</v>
      </c>
    </row>
    <row r="10" spans="1:17" ht="18" customHeight="1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19" t="s">
        <v>64</v>
      </c>
      <c r="Q10" s="471"/>
    </row>
    <row r="11" spans="1:17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17</v>
      </c>
      <c r="Q11" s="108">
        <v>18</v>
      </c>
    </row>
    <row r="12" spans="1:17" ht="15.75" thickBot="1">
      <c r="A12" s="213" t="s">
        <v>74</v>
      </c>
      <c r="B12" s="214">
        <v>625129.44</v>
      </c>
      <c r="C12" s="214">
        <v>143681.66</v>
      </c>
      <c r="D12" s="214">
        <v>11900</v>
      </c>
      <c r="E12" s="214">
        <v>0</v>
      </c>
      <c r="F12" s="214">
        <v>0</v>
      </c>
      <c r="G12" s="214">
        <v>2388.22</v>
      </c>
      <c r="H12" s="214">
        <v>0</v>
      </c>
      <c r="I12" s="214">
        <v>0</v>
      </c>
      <c r="J12" s="214">
        <v>0</v>
      </c>
      <c r="K12" s="214">
        <v>0</v>
      </c>
      <c r="L12" s="214">
        <v>159.94</v>
      </c>
      <c r="M12" s="214">
        <v>86752.4</v>
      </c>
      <c r="N12" s="214">
        <v>0</v>
      </c>
      <c r="O12" s="214">
        <v>16320</v>
      </c>
      <c r="P12" s="214"/>
      <c r="Q12" s="215">
        <f aca="true" t="shared" si="0" ref="Q12:Q22">SUM(B12:P12)</f>
        <v>886331.6599999999</v>
      </c>
    </row>
    <row r="13" spans="1:17" s="75" customFormat="1" ht="12.75">
      <c r="A13" s="77" t="s">
        <v>111</v>
      </c>
      <c r="B13" s="411"/>
      <c r="C13"/>
      <c r="D13" s="88"/>
      <c r="E13" s="88"/>
      <c r="F13" s="284"/>
      <c r="G13" s="282"/>
      <c r="H13" s="282"/>
      <c r="I13" s="284"/>
      <c r="J13" s="284"/>
      <c r="K13" s="282"/>
      <c r="L13" s="282"/>
      <c r="M13" s="93"/>
      <c r="N13" s="93"/>
      <c r="O13" s="93"/>
      <c r="P13" s="93"/>
      <c r="Q13" s="86">
        <f>SUM(B13:P13)</f>
        <v>0</v>
      </c>
    </row>
    <row r="14" spans="1:17" s="75" customFormat="1" ht="12.75">
      <c r="A14" s="77" t="s">
        <v>112</v>
      </c>
      <c r="B14" s="78"/>
      <c r="C14" s="79"/>
      <c r="D14" s="8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86">
        <f t="shared" si="0"/>
        <v>0</v>
      </c>
    </row>
    <row r="15" spans="1:17" s="75" customFormat="1" ht="12.75">
      <c r="A15" s="77" t="s">
        <v>110</v>
      </c>
      <c r="B15" s="79"/>
      <c r="C15" s="79"/>
      <c r="D15" s="79"/>
      <c r="E15" s="88"/>
      <c r="F15" s="79"/>
      <c r="G15" s="78"/>
      <c r="H15" s="79"/>
      <c r="I15" s="79"/>
      <c r="J15" s="79"/>
      <c r="K15" s="79"/>
      <c r="L15" s="79"/>
      <c r="M15" s="79"/>
      <c r="N15" s="79"/>
      <c r="O15" s="79"/>
      <c r="P15" s="79"/>
      <c r="Q15" s="86">
        <f t="shared" si="0"/>
        <v>0</v>
      </c>
    </row>
    <row r="16" spans="1:17" s="75" customFormat="1" ht="12.75">
      <c r="A16" s="83" t="s">
        <v>116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282"/>
      <c r="M16" s="79"/>
      <c r="N16" s="79"/>
      <c r="O16" s="79"/>
      <c r="P16" s="79"/>
      <c r="Q16" s="86">
        <f t="shared" si="0"/>
        <v>0</v>
      </c>
    </row>
    <row r="17" spans="1:17" s="75" customFormat="1" ht="12.75">
      <c r="A17" s="77" t="s">
        <v>182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282"/>
      <c r="N17" s="79"/>
      <c r="O17" s="79"/>
      <c r="P17" s="79"/>
      <c r="Q17" s="86">
        <f t="shared" si="0"/>
        <v>0</v>
      </c>
    </row>
    <row r="18" spans="1:17" s="75" customFormat="1" ht="12.75">
      <c r="A18" s="77" t="s">
        <v>129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6">
        <f t="shared" si="0"/>
        <v>0</v>
      </c>
    </row>
    <row r="19" spans="1:17" s="75" customFormat="1" ht="12.75">
      <c r="A19" s="388" t="s">
        <v>132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9"/>
      <c r="O19" s="79"/>
      <c r="P19" s="79"/>
      <c r="Q19" s="86">
        <f t="shared" si="0"/>
        <v>0</v>
      </c>
    </row>
    <row r="20" spans="1:17" s="75" customFormat="1" ht="12.75">
      <c r="A20" s="314"/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6">
        <f t="shared" si="0"/>
        <v>0</v>
      </c>
    </row>
    <row r="21" spans="1:17" s="75" customFormat="1" ht="12.75">
      <c r="A21" s="314"/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6">
        <f t="shared" si="0"/>
        <v>0</v>
      </c>
    </row>
    <row r="22" spans="1:17" s="75" customFormat="1" ht="13.5" thickBot="1">
      <c r="A22" s="316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6">
        <f t="shared" si="0"/>
        <v>0</v>
      </c>
    </row>
    <row r="23" spans="1:17" s="290" customFormat="1" ht="15" thickBot="1">
      <c r="A23" s="198" t="s">
        <v>81</v>
      </c>
      <c r="B23" s="199">
        <f aca="true" t="shared" si="1" ref="B23:Q23">SUM(B13:B22)</f>
        <v>0</v>
      </c>
      <c r="C23" s="199">
        <f t="shared" si="1"/>
        <v>0</v>
      </c>
      <c r="D23" s="199">
        <f t="shared" si="1"/>
        <v>0</v>
      </c>
      <c r="E23" s="199">
        <f t="shared" si="1"/>
        <v>0</v>
      </c>
      <c r="F23" s="199">
        <f t="shared" si="1"/>
        <v>0</v>
      </c>
      <c r="G23" s="199">
        <f t="shared" si="1"/>
        <v>0</v>
      </c>
      <c r="H23" s="199">
        <f t="shared" si="1"/>
        <v>0</v>
      </c>
      <c r="I23" s="199">
        <f t="shared" si="1"/>
        <v>0</v>
      </c>
      <c r="J23" s="199">
        <f t="shared" si="1"/>
        <v>0</v>
      </c>
      <c r="K23" s="199">
        <f t="shared" si="1"/>
        <v>0</v>
      </c>
      <c r="L23" s="199">
        <f t="shared" si="1"/>
        <v>0</v>
      </c>
      <c r="M23" s="199">
        <f t="shared" si="1"/>
        <v>0</v>
      </c>
      <c r="N23" s="199">
        <f t="shared" si="1"/>
        <v>0</v>
      </c>
      <c r="O23" s="199">
        <f t="shared" si="1"/>
        <v>0</v>
      </c>
      <c r="P23" s="199">
        <f t="shared" si="1"/>
        <v>0</v>
      </c>
      <c r="Q23" s="199">
        <f t="shared" si="1"/>
        <v>0</v>
      </c>
    </row>
    <row r="24" spans="1:17" ht="15">
      <c r="A24" s="201" t="s">
        <v>45</v>
      </c>
      <c r="B24" s="291">
        <f>B12+B23</f>
        <v>625129.44</v>
      </c>
      <c r="C24" s="291">
        <f aca="true" t="shared" si="2" ref="C24:Q24">C12+C23</f>
        <v>143681.66</v>
      </c>
      <c r="D24" s="291">
        <f t="shared" si="2"/>
        <v>11900</v>
      </c>
      <c r="E24" s="291">
        <f t="shared" si="2"/>
        <v>0</v>
      </c>
      <c r="F24" s="291">
        <f t="shared" si="2"/>
        <v>0</v>
      </c>
      <c r="G24" s="291">
        <f t="shared" si="2"/>
        <v>2388.22</v>
      </c>
      <c r="H24" s="291">
        <f t="shared" si="2"/>
        <v>0</v>
      </c>
      <c r="I24" s="291">
        <f t="shared" si="2"/>
        <v>0</v>
      </c>
      <c r="J24" s="291">
        <f t="shared" si="2"/>
        <v>0</v>
      </c>
      <c r="K24" s="291">
        <f t="shared" si="2"/>
        <v>0</v>
      </c>
      <c r="L24" s="291">
        <f t="shared" si="2"/>
        <v>159.94</v>
      </c>
      <c r="M24" s="291">
        <f t="shared" si="2"/>
        <v>86752.4</v>
      </c>
      <c r="N24" s="291">
        <f t="shared" si="2"/>
        <v>0</v>
      </c>
      <c r="O24" s="291">
        <f t="shared" si="2"/>
        <v>16320</v>
      </c>
      <c r="P24" s="291">
        <f t="shared" si="2"/>
        <v>0</v>
      </c>
      <c r="Q24" s="292">
        <f t="shared" si="2"/>
        <v>886331.6599999999</v>
      </c>
    </row>
    <row r="25" spans="1:17" ht="15.75" thickBot="1">
      <c r="A25" s="205"/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8"/>
    </row>
    <row r="34" ht="12.75" customHeight="1"/>
    <row r="35" ht="12.75" customHeight="1"/>
    <row r="76" ht="12.75" customHeight="1"/>
    <row r="77" ht="12.75" customHeight="1"/>
    <row r="118" ht="12.75" customHeight="1"/>
    <row r="119" ht="12.75" customHeight="1"/>
    <row r="160" ht="12.75" customHeight="1"/>
    <row r="161" ht="12.75" customHeight="1"/>
    <row r="202" ht="12.75" customHeight="1"/>
    <row r="203" ht="12.75" customHeight="1"/>
  </sheetData>
  <sheetProtection/>
  <mergeCells count="11">
    <mergeCell ref="A7:D7"/>
    <mergeCell ref="A1:D1"/>
    <mergeCell ref="O1:Q1"/>
    <mergeCell ref="A2:D2"/>
    <mergeCell ref="O3:Q3"/>
    <mergeCell ref="A9:A10"/>
    <mergeCell ref="B9:P9"/>
    <mergeCell ref="Q9:Q10"/>
    <mergeCell ref="B5:C5"/>
    <mergeCell ref="F5:M5"/>
    <mergeCell ref="F6:M6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30"/>
  <sheetViews>
    <sheetView zoomScalePageLayoutView="0" workbookViewId="0" topLeftCell="B4">
      <selection activeCell="F6" sqref="F6:M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10.375" style="0" customWidth="1"/>
    <col min="5" max="5" width="8.00390625" style="0" customWidth="1"/>
    <col min="6" max="6" width="10.75390625" style="0" customWidth="1"/>
    <col min="8" max="8" width="7.375" style="0" customWidth="1"/>
    <col min="9" max="9" width="6.25390625" style="0" hidden="1" customWidth="1"/>
    <col min="10" max="10" width="7.625" style="0" hidden="1" customWidth="1"/>
    <col min="11" max="11" width="7.25390625" style="0" customWidth="1"/>
    <col min="13" max="13" width="10.00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105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287281.3</v>
      </c>
      <c r="C12" s="150">
        <v>61652.61</v>
      </c>
      <c r="D12" s="150">
        <v>3100</v>
      </c>
      <c r="E12" s="150">
        <v>0</v>
      </c>
      <c r="F12" s="150">
        <v>29142.35</v>
      </c>
      <c r="G12" s="150">
        <v>941.35</v>
      </c>
      <c r="H12" s="150">
        <v>0</v>
      </c>
      <c r="I12" s="150">
        <v>0</v>
      </c>
      <c r="J12" s="150">
        <v>0</v>
      </c>
      <c r="K12" s="150">
        <v>0</v>
      </c>
      <c r="L12" s="150">
        <v>1291.98</v>
      </c>
      <c r="M12" s="150">
        <v>30077.98</v>
      </c>
      <c r="N12" s="150">
        <v>0</v>
      </c>
      <c r="O12" s="150">
        <v>0</v>
      </c>
      <c r="P12" s="318">
        <f aca="true" t="shared" si="0" ref="P12:P23">SUM(B12:O12)</f>
        <v>413487.5699999999</v>
      </c>
    </row>
    <row r="13" spans="1:16" ht="12.75">
      <c r="A13" s="77" t="s">
        <v>111</v>
      </c>
      <c r="B13" s="102"/>
      <c r="C13" s="93"/>
      <c r="D13" s="93"/>
      <c r="E13" s="93"/>
      <c r="F13" s="93"/>
      <c r="G13" s="107"/>
      <c r="H13" s="78"/>
      <c r="I13" s="93"/>
      <c r="J13" s="93"/>
      <c r="K13" s="93"/>
      <c r="L13" s="93"/>
      <c r="M13" s="93"/>
      <c r="N13" s="93"/>
      <c r="O13" s="93"/>
      <c r="P13" s="102">
        <f t="shared" si="0"/>
        <v>0</v>
      </c>
    </row>
    <row r="14" spans="1:16" ht="12.75">
      <c r="A14" s="101" t="s">
        <v>110</v>
      </c>
      <c r="B14" s="78"/>
      <c r="C14" s="79"/>
      <c r="D14" s="79"/>
      <c r="E14" s="79"/>
      <c r="F14" s="93"/>
      <c r="G14" s="79"/>
      <c r="H14" s="79"/>
      <c r="I14" s="79"/>
      <c r="J14" s="79"/>
      <c r="K14" s="79"/>
      <c r="L14" s="79"/>
      <c r="M14" s="79"/>
      <c r="N14" s="79"/>
      <c r="O14" s="79"/>
      <c r="P14" s="78">
        <f t="shared" si="0"/>
        <v>0</v>
      </c>
    </row>
    <row r="15" spans="1:16" ht="12.75">
      <c r="A15" s="77" t="s">
        <v>112</v>
      </c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8">
        <f t="shared" si="0"/>
        <v>0</v>
      </c>
    </row>
    <row r="16" spans="1:16" ht="12.75">
      <c r="A16" s="101" t="s">
        <v>115</v>
      </c>
      <c r="B16" s="78"/>
      <c r="C16" s="79"/>
      <c r="D16" s="79"/>
      <c r="E16" s="79"/>
      <c r="F16" s="78"/>
      <c r="G16" s="79"/>
      <c r="H16" s="79"/>
      <c r="I16" s="79"/>
      <c r="J16" s="79"/>
      <c r="K16" s="79"/>
      <c r="L16" s="79"/>
      <c r="M16" s="79"/>
      <c r="N16" s="79"/>
      <c r="O16" s="79"/>
      <c r="P16" s="78">
        <f t="shared" si="0"/>
        <v>0</v>
      </c>
    </row>
    <row r="17" spans="1:16" ht="12.75">
      <c r="A17" s="77" t="s">
        <v>108</v>
      </c>
      <c r="B17" s="78"/>
      <c r="C17" s="79"/>
      <c r="D17" s="79"/>
      <c r="E17" s="79"/>
      <c r="F17" s="78"/>
      <c r="G17" s="331"/>
      <c r="H17" s="79"/>
      <c r="I17" s="79"/>
      <c r="J17" s="79"/>
      <c r="K17" s="79"/>
      <c r="L17" s="79"/>
      <c r="M17" s="79"/>
      <c r="N17" s="79"/>
      <c r="O17" s="79"/>
      <c r="P17" s="78">
        <f t="shared" si="0"/>
        <v>0</v>
      </c>
    </row>
    <row r="18" spans="1:16" ht="12.75">
      <c r="A18" s="77" t="s">
        <v>140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93"/>
      <c r="M18" s="93"/>
      <c r="N18" s="79"/>
      <c r="O18" s="79"/>
      <c r="P18" s="78">
        <f t="shared" si="0"/>
        <v>0</v>
      </c>
    </row>
    <row r="19" spans="1:16" ht="12.75">
      <c r="A19" s="77" t="s">
        <v>176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93"/>
      <c r="N19" s="79"/>
      <c r="O19" s="79"/>
      <c r="P19" s="78">
        <f t="shared" si="0"/>
        <v>0</v>
      </c>
    </row>
    <row r="20" spans="1:16" ht="12.75">
      <c r="A20" s="77" t="s">
        <v>173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363"/>
      <c r="M20" s="79"/>
      <c r="N20" s="79"/>
      <c r="O20" s="79"/>
      <c r="P20" s="78">
        <f t="shared" si="0"/>
        <v>0</v>
      </c>
    </row>
    <row r="21" spans="1:16" ht="12.75">
      <c r="A21" s="83" t="s">
        <v>185</v>
      </c>
      <c r="B21" s="364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93"/>
      <c r="P21" s="78">
        <f t="shared" si="0"/>
        <v>0</v>
      </c>
    </row>
    <row r="22" spans="1:16" ht="12.75">
      <c r="A22" s="83"/>
      <c r="B22" s="364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8">
        <f t="shared" si="0"/>
        <v>0</v>
      </c>
    </row>
    <row r="23" spans="1:16" ht="13.5" thickBot="1">
      <c r="A23" s="97"/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78">
        <f t="shared" si="0"/>
        <v>0</v>
      </c>
    </row>
    <row r="24" spans="1:16" ht="12.75">
      <c r="A24" s="133"/>
      <c r="B24" s="134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6"/>
    </row>
    <row r="25" spans="1:16" ht="13.5" thickBot="1">
      <c r="A25" s="137" t="s">
        <v>81</v>
      </c>
      <c r="B25" s="138">
        <f aca="true" t="shared" si="1" ref="B25:P25">SUM(B13:B24)</f>
        <v>0</v>
      </c>
      <c r="C25" s="139">
        <f t="shared" si="1"/>
        <v>0</v>
      </c>
      <c r="D25" s="139">
        <f t="shared" si="1"/>
        <v>0</v>
      </c>
      <c r="E25" s="139">
        <f t="shared" si="1"/>
        <v>0</v>
      </c>
      <c r="F25" s="139">
        <f t="shared" si="1"/>
        <v>0</v>
      </c>
      <c r="G25" s="139">
        <f t="shared" si="1"/>
        <v>0</v>
      </c>
      <c r="H25" s="139">
        <f t="shared" si="1"/>
        <v>0</v>
      </c>
      <c r="I25" s="139">
        <f t="shared" si="1"/>
        <v>0</v>
      </c>
      <c r="J25" s="139">
        <f t="shared" si="1"/>
        <v>0</v>
      </c>
      <c r="K25" s="139">
        <f t="shared" si="1"/>
        <v>0</v>
      </c>
      <c r="L25" s="139">
        <f t="shared" si="1"/>
        <v>0</v>
      </c>
      <c r="M25" s="139">
        <f t="shared" si="1"/>
        <v>0</v>
      </c>
      <c r="N25" s="139">
        <f t="shared" si="1"/>
        <v>0</v>
      </c>
      <c r="O25" s="139">
        <f t="shared" si="1"/>
        <v>0</v>
      </c>
      <c r="P25" s="140">
        <f t="shared" si="1"/>
        <v>0</v>
      </c>
    </row>
    <row r="26" spans="1:16" ht="12.75">
      <c r="A26" s="141" t="s">
        <v>44</v>
      </c>
      <c r="B26" s="146">
        <f aca="true" t="shared" si="2" ref="B26:P26">B12+B25</f>
        <v>287281.3</v>
      </c>
      <c r="C26" s="147">
        <f t="shared" si="2"/>
        <v>61652.61</v>
      </c>
      <c r="D26" s="147">
        <f t="shared" si="2"/>
        <v>3100</v>
      </c>
      <c r="E26" s="147">
        <f t="shared" si="2"/>
        <v>0</v>
      </c>
      <c r="F26" s="147">
        <f t="shared" si="2"/>
        <v>29142.35</v>
      </c>
      <c r="G26" s="147">
        <f t="shared" si="2"/>
        <v>941.35</v>
      </c>
      <c r="H26" s="147">
        <f t="shared" si="2"/>
        <v>0</v>
      </c>
      <c r="I26" s="147">
        <f t="shared" si="2"/>
        <v>0</v>
      </c>
      <c r="J26" s="147">
        <f t="shared" si="2"/>
        <v>0</v>
      </c>
      <c r="K26" s="147">
        <f t="shared" si="2"/>
        <v>0</v>
      </c>
      <c r="L26" s="147">
        <f t="shared" si="2"/>
        <v>1291.98</v>
      </c>
      <c r="M26" s="147">
        <f t="shared" si="2"/>
        <v>30077.98</v>
      </c>
      <c r="N26" s="147">
        <f t="shared" si="2"/>
        <v>0</v>
      </c>
      <c r="O26" s="147">
        <f t="shared" si="2"/>
        <v>0</v>
      </c>
      <c r="P26" s="148">
        <f t="shared" si="2"/>
        <v>413487.5699999999</v>
      </c>
    </row>
    <row r="27" spans="1:16" ht="13.5" thickBot="1">
      <c r="A27" s="142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9"/>
  <sheetViews>
    <sheetView zoomScalePageLayoutView="0" workbookViewId="0" topLeftCell="B4">
      <selection activeCell="F6" sqref="F6:M6"/>
    </sheetView>
  </sheetViews>
  <sheetFormatPr defaultColWidth="9.00390625" defaultRowHeight="12.75"/>
  <cols>
    <col min="1" max="1" width="20.125" style="0" customWidth="1"/>
    <col min="2" max="2" width="12.875" style="0" customWidth="1"/>
    <col min="3" max="3" width="11.00390625" style="0" customWidth="1"/>
    <col min="4" max="4" width="10.125" style="0" customWidth="1"/>
    <col min="5" max="5" width="11.00390625" style="0" customWidth="1"/>
    <col min="6" max="6" width="11.25390625" style="0" customWidth="1"/>
    <col min="7" max="7" width="12.625" style="0" customWidth="1"/>
    <col min="8" max="8" width="7.125" style="0" customWidth="1"/>
    <col min="9" max="9" width="6.25390625" style="0" hidden="1" customWidth="1"/>
    <col min="10" max="10" width="7.625" style="0" hidden="1" customWidth="1"/>
    <col min="11" max="11" width="7.875" style="0" customWidth="1"/>
    <col min="12" max="12" width="6.125" style="0" customWidth="1"/>
    <col min="13" max="13" width="11.00390625" style="0" customWidth="1"/>
    <col min="14" max="14" width="5.625" style="0" hidden="1" customWidth="1"/>
    <col min="15" max="15" width="12.25390625" style="0" customWidth="1"/>
    <col min="16" max="16" width="15.375" style="0" customWidth="1"/>
  </cols>
  <sheetData>
    <row r="1" spans="1:16" ht="15">
      <c r="A1" s="456" t="s">
        <v>189</v>
      </c>
      <c r="B1" s="456"/>
      <c r="C1" s="456"/>
      <c r="D1" s="456"/>
      <c r="E1" s="1"/>
      <c r="F1" s="1"/>
      <c r="G1" s="1"/>
      <c r="H1" s="2"/>
      <c r="I1" s="2"/>
      <c r="J1" s="1"/>
      <c r="K1" s="1"/>
      <c r="L1" s="3"/>
      <c r="M1" s="3"/>
      <c r="N1" s="1"/>
      <c r="O1" s="479"/>
      <c r="P1" s="479"/>
    </row>
    <row r="2" spans="1:16" ht="12.75">
      <c r="A2" s="480" t="s">
        <v>1</v>
      </c>
      <c r="B2" s="480"/>
      <c r="C2" s="480"/>
      <c r="D2" s="480"/>
      <c r="E2" s="5"/>
      <c r="F2" s="5"/>
      <c r="G2" s="5"/>
      <c r="H2" s="6"/>
      <c r="I2" s="6"/>
      <c r="J2" s="5"/>
      <c r="K2" s="5"/>
      <c r="L2" s="3"/>
      <c r="M2" s="3"/>
      <c r="N2" s="5"/>
      <c r="O2" s="4"/>
      <c r="P2" s="4"/>
    </row>
    <row r="3" spans="1:16" ht="12.75">
      <c r="A3" s="6"/>
      <c r="B3" s="5"/>
      <c r="C3" s="5"/>
      <c r="D3" s="5"/>
      <c r="E3" s="5"/>
      <c r="F3" s="5"/>
      <c r="G3" s="5"/>
      <c r="H3" s="6"/>
      <c r="I3" s="6"/>
      <c r="J3" s="4"/>
      <c r="K3" s="4"/>
      <c r="L3" s="3"/>
      <c r="M3" s="3"/>
      <c r="N3" s="4"/>
      <c r="O3" s="481"/>
      <c r="P3" s="481"/>
    </row>
    <row r="4" spans="1:16" ht="15.7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3"/>
    </row>
    <row r="5" spans="1:16" ht="16.5" thickBot="1">
      <c r="A5" s="11" t="s">
        <v>3</v>
      </c>
      <c r="B5" s="472" t="s">
        <v>4</v>
      </c>
      <c r="C5" s="473"/>
      <c r="D5" s="12"/>
      <c r="E5" s="12"/>
      <c r="F5" s="474" t="s">
        <v>5</v>
      </c>
      <c r="G5" s="474"/>
      <c r="H5" s="474"/>
      <c r="I5" s="474"/>
      <c r="J5" s="474"/>
      <c r="K5" s="474"/>
      <c r="L5" s="474"/>
      <c r="M5" s="474"/>
      <c r="N5" s="13"/>
      <c r="O5" s="13"/>
      <c r="P5" s="3"/>
    </row>
    <row r="6" spans="1:16" ht="16.5" thickBot="1">
      <c r="A6" s="127"/>
      <c r="B6" s="128" t="s">
        <v>106</v>
      </c>
      <c r="C6" s="129">
        <v>1</v>
      </c>
      <c r="D6" s="130"/>
      <c r="E6" s="12"/>
      <c r="F6" s="460">
        <v>43374</v>
      </c>
      <c r="G6" s="461"/>
      <c r="H6" s="461"/>
      <c r="I6" s="461"/>
      <c r="J6" s="461"/>
      <c r="K6" s="461"/>
      <c r="L6" s="461"/>
      <c r="M6" s="462"/>
      <c r="N6" s="13"/>
      <c r="O6" s="13"/>
      <c r="P6" s="3"/>
    </row>
    <row r="7" spans="1:15" ht="15.75">
      <c r="A7" s="475" t="s">
        <v>13</v>
      </c>
      <c r="B7" s="475"/>
      <c r="C7" s="475"/>
      <c r="D7" s="475"/>
      <c r="E7" s="8"/>
      <c r="F7" s="8"/>
      <c r="G7" s="8"/>
      <c r="H7" s="15"/>
      <c r="I7" s="15"/>
      <c r="J7" s="15"/>
      <c r="K7" s="15"/>
      <c r="L7" s="15"/>
      <c r="M7" s="15"/>
      <c r="N7" s="13"/>
      <c r="O7" s="13"/>
    </row>
    <row r="8" spans="1:15" ht="12.75">
      <c r="A8" s="16" t="s">
        <v>6</v>
      </c>
      <c r="B8" s="17"/>
      <c r="C8" s="16"/>
      <c r="D8" s="16"/>
      <c r="E8" s="3"/>
      <c r="F8" s="3"/>
      <c r="G8" s="3"/>
      <c r="H8" s="18"/>
      <c r="I8" s="18"/>
      <c r="J8" s="18"/>
      <c r="K8" s="18"/>
      <c r="L8" s="18"/>
      <c r="M8" s="18"/>
      <c r="N8" s="13"/>
      <c r="O8" s="13"/>
    </row>
    <row r="9" spans="1:16" ht="12.75">
      <c r="A9" s="458" t="s">
        <v>7</v>
      </c>
      <c r="B9" s="459" t="s">
        <v>8</v>
      </c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71" t="s">
        <v>9</v>
      </c>
    </row>
    <row r="10" spans="1:16" ht="12.75">
      <c r="A10" s="458"/>
      <c r="B10" s="20">
        <v>2111</v>
      </c>
      <c r="C10" s="20">
        <v>2120</v>
      </c>
      <c r="D10" s="20">
        <v>2210</v>
      </c>
      <c r="E10" s="20">
        <v>2220</v>
      </c>
      <c r="F10" s="20">
        <v>2230</v>
      </c>
      <c r="G10" s="20">
        <v>2240</v>
      </c>
      <c r="H10" s="20">
        <v>2800</v>
      </c>
      <c r="I10" s="20"/>
      <c r="J10" s="20"/>
      <c r="K10" s="20">
        <v>2250</v>
      </c>
      <c r="L10" s="20">
        <v>2272</v>
      </c>
      <c r="M10" s="20">
        <v>2273</v>
      </c>
      <c r="N10" s="20"/>
      <c r="O10" s="20">
        <v>2275</v>
      </c>
      <c r="P10" s="471"/>
    </row>
    <row r="11" spans="1:16" ht="13.5" thickBot="1">
      <c r="A11" s="108">
        <v>1</v>
      </c>
      <c r="B11" s="108">
        <v>2</v>
      </c>
      <c r="C11" s="108">
        <v>3</v>
      </c>
      <c r="D11" s="108">
        <v>4</v>
      </c>
      <c r="E11" s="108">
        <v>5</v>
      </c>
      <c r="F11" s="108">
        <v>6</v>
      </c>
      <c r="G11" s="108">
        <v>7</v>
      </c>
      <c r="H11" s="108">
        <v>8</v>
      </c>
      <c r="I11" s="108">
        <v>9</v>
      </c>
      <c r="J11" s="108">
        <v>10</v>
      </c>
      <c r="K11" s="108">
        <v>11</v>
      </c>
      <c r="L11" s="108">
        <v>12</v>
      </c>
      <c r="M11" s="108">
        <v>13</v>
      </c>
      <c r="N11" s="108">
        <v>14</v>
      </c>
      <c r="O11" s="108">
        <v>16</v>
      </c>
      <c r="P11" s="108">
        <v>18</v>
      </c>
    </row>
    <row r="12" spans="1:16" ht="24" customHeight="1" thickBot="1">
      <c r="A12" s="149" t="s">
        <v>74</v>
      </c>
      <c r="B12" s="150">
        <v>195723.8</v>
      </c>
      <c r="C12" s="150">
        <v>47496.28</v>
      </c>
      <c r="D12" s="150">
        <v>262.32</v>
      </c>
      <c r="E12" s="150">
        <v>0</v>
      </c>
      <c r="F12" s="150">
        <v>24001.95</v>
      </c>
      <c r="G12" s="150">
        <v>2078.72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23080.43</v>
      </c>
      <c r="N12" s="150">
        <v>0</v>
      </c>
      <c r="O12" s="150">
        <v>0</v>
      </c>
      <c r="P12" s="318">
        <f aca="true" t="shared" si="0" ref="P12:P22">SUM(B12:O12)</f>
        <v>292643.49999999994</v>
      </c>
    </row>
    <row r="13" spans="1:16" ht="12.75">
      <c r="A13" s="101" t="s">
        <v>111</v>
      </c>
      <c r="B13" s="79"/>
      <c r="C13" s="79"/>
      <c r="D13" s="93"/>
      <c r="E13" s="93"/>
      <c r="F13" s="93"/>
      <c r="G13" s="331"/>
      <c r="H13" s="93"/>
      <c r="I13" s="93"/>
      <c r="J13" s="93"/>
      <c r="K13" s="93"/>
      <c r="L13" s="93"/>
      <c r="M13" s="93"/>
      <c r="N13" s="93"/>
      <c r="O13" s="93"/>
      <c r="P13" s="102">
        <f t="shared" si="0"/>
        <v>0</v>
      </c>
    </row>
    <row r="14" spans="1:16" ht="12.75">
      <c r="A14" s="77" t="s">
        <v>108</v>
      </c>
      <c r="B14" s="79"/>
      <c r="C14" s="79"/>
      <c r="D14" s="93"/>
      <c r="E14" s="93"/>
      <c r="F14" s="93"/>
      <c r="G14" s="107"/>
      <c r="H14" s="78"/>
      <c r="I14" s="93"/>
      <c r="J14" s="93"/>
      <c r="K14" s="93"/>
      <c r="L14" s="93"/>
      <c r="M14" s="93"/>
      <c r="N14" s="93"/>
      <c r="O14" s="93"/>
      <c r="P14" s="102">
        <f t="shared" si="0"/>
        <v>0</v>
      </c>
    </row>
    <row r="15" spans="1:16" ht="12.75">
      <c r="A15" s="101" t="s">
        <v>110</v>
      </c>
      <c r="B15" s="78"/>
      <c r="C15" s="79"/>
      <c r="D15" s="79"/>
      <c r="E15" s="79"/>
      <c r="F15" s="93"/>
      <c r="G15" s="79"/>
      <c r="H15" s="79"/>
      <c r="I15" s="79"/>
      <c r="J15" s="79"/>
      <c r="K15" s="79"/>
      <c r="L15" s="79"/>
      <c r="M15" s="79"/>
      <c r="N15" s="79"/>
      <c r="O15" s="79"/>
      <c r="P15" s="78">
        <f t="shared" si="0"/>
        <v>0</v>
      </c>
    </row>
    <row r="16" spans="1:16" ht="12.75">
      <c r="A16" s="77" t="s">
        <v>112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8">
        <f t="shared" si="0"/>
        <v>0</v>
      </c>
    </row>
    <row r="17" spans="1:16" ht="12.75">
      <c r="A17" s="77" t="s">
        <v>115</v>
      </c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N17" s="79"/>
      <c r="O17" s="79"/>
      <c r="P17" s="78">
        <f>SUM(B17:O17)</f>
        <v>0</v>
      </c>
    </row>
    <row r="18" spans="1:16" ht="12.75">
      <c r="A18" s="77" t="s">
        <v>145</v>
      </c>
      <c r="B18" s="78"/>
      <c r="C18" s="79"/>
      <c r="D18" s="79"/>
      <c r="E18" s="79"/>
      <c r="F18" s="78"/>
      <c r="G18" s="79"/>
      <c r="H18" s="79"/>
      <c r="I18" s="79"/>
      <c r="J18" s="79"/>
      <c r="K18" s="79"/>
      <c r="L18" s="79"/>
      <c r="M18" s="79"/>
      <c r="N18" s="79"/>
      <c r="O18" s="79"/>
      <c r="P18" s="78">
        <f t="shared" si="0"/>
        <v>0</v>
      </c>
    </row>
    <row r="19" spans="1:16" ht="12.75">
      <c r="A19" s="77" t="s">
        <v>118</v>
      </c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330"/>
      <c r="N19" s="79"/>
      <c r="O19" s="79"/>
      <c r="P19" s="78">
        <f t="shared" si="0"/>
        <v>0</v>
      </c>
    </row>
    <row r="20" spans="1:16" ht="12.75">
      <c r="A20" s="77" t="s">
        <v>177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93"/>
      <c r="M20" s="79"/>
      <c r="N20" s="79"/>
      <c r="O20" s="79"/>
      <c r="P20" s="78">
        <f t="shared" si="0"/>
        <v>0</v>
      </c>
    </row>
    <row r="21" spans="1:16" ht="12.75">
      <c r="A21" s="77" t="s">
        <v>140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93"/>
      <c r="N21" s="79"/>
      <c r="O21" s="79"/>
      <c r="P21" s="78">
        <f t="shared" si="0"/>
        <v>0</v>
      </c>
    </row>
    <row r="22" spans="1:16" ht="13.5" thickBot="1">
      <c r="A22" s="77"/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363"/>
      <c r="M22" s="79"/>
      <c r="N22" s="79"/>
      <c r="O22" s="79"/>
      <c r="P22" s="78">
        <f t="shared" si="0"/>
        <v>0</v>
      </c>
    </row>
    <row r="23" spans="1:16" ht="12.75">
      <c r="A23" s="133"/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6"/>
    </row>
    <row r="24" spans="1:16" ht="13.5" thickBot="1">
      <c r="A24" s="137" t="s">
        <v>81</v>
      </c>
      <c r="B24" s="138">
        <f aca="true" t="shared" si="1" ref="B24:P24">SUM(B13:B23)</f>
        <v>0</v>
      </c>
      <c r="C24" s="139">
        <f t="shared" si="1"/>
        <v>0</v>
      </c>
      <c r="D24" s="139">
        <f t="shared" si="1"/>
        <v>0</v>
      </c>
      <c r="E24" s="139">
        <f t="shared" si="1"/>
        <v>0</v>
      </c>
      <c r="F24" s="139">
        <f t="shared" si="1"/>
        <v>0</v>
      </c>
      <c r="G24" s="139">
        <f t="shared" si="1"/>
        <v>0</v>
      </c>
      <c r="H24" s="139">
        <f t="shared" si="1"/>
        <v>0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 t="shared" si="1"/>
        <v>0</v>
      </c>
      <c r="O24" s="139">
        <f t="shared" si="1"/>
        <v>0</v>
      </c>
      <c r="P24" s="140">
        <f t="shared" si="1"/>
        <v>0</v>
      </c>
    </row>
    <row r="25" spans="1:16" ht="12.75">
      <c r="A25" s="141" t="s">
        <v>44</v>
      </c>
      <c r="B25" s="146">
        <f aca="true" t="shared" si="2" ref="B25:P25">B12+B24</f>
        <v>195723.8</v>
      </c>
      <c r="C25" s="147">
        <f t="shared" si="2"/>
        <v>47496.28</v>
      </c>
      <c r="D25" s="147">
        <f t="shared" si="2"/>
        <v>262.32</v>
      </c>
      <c r="E25" s="147">
        <f t="shared" si="2"/>
        <v>0</v>
      </c>
      <c r="F25" s="147">
        <f t="shared" si="2"/>
        <v>24001.95</v>
      </c>
      <c r="G25" s="147">
        <f t="shared" si="2"/>
        <v>2078.72</v>
      </c>
      <c r="H25" s="147">
        <f t="shared" si="2"/>
        <v>0</v>
      </c>
      <c r="I25" s="147">
        <f t="shared" si="2"/>
        <v>0</v>
      </c>
      <c r="J25" s="147">
        <f t="shared" si="2"/>
        <v>0</v>
      </c>
      <c r="K25" s="147">
        <f t="shared" si="2"/>
        <v>0</v>
      </c>
      <c r="L25" s="147">
        <f t="shared" si="2"/>
        <v>0</v>
      </c>
      <c r="M25" s="147">
        <f t="shared" si="2"/>
        <v>23080.43</v>
      </c>
      <c r="N25" s="147">
        <f t="shared" si="2"/>
        <v>0</v>
      </c>
      <c r="O25" s="147">
        <f t="shared" si="2"/>
        <v>0</v>
      </c>
      <c r="P25" s="148">
        <f t="shared" si="2"/>
        <v>292643.49999999994</v>
      </c>
    </row>
    <row r="26" spans="1:16" ht="13.5" thickBot="1">
      <c r="A26" s="142"/>
      <c r="B26" s="14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5"/>
    </row>
    <row r="27" spans="1:16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</sheetData>
  <sheetProtection/>
  <mergeCells count="11">
    <mergeCell ref="A7:D7"/>
    <mergeCell ref="A1:D1"/>
    <mergeCell ref="O1:P1"/>
    <mergeCell ref="A2:D2"/>
    <mergeCell ref="O3:P3"/>
    <mergeCell ref="A9:A10"/>
    <mergeCell ref="B9:O9"/>
    <mergeCell ref="P9:P10"/>
    <mergeCell ref="B5:C5"/>
    <mergeCell ref="F5:M5"/>
    <mergeCell ref="F6:M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Админ</cp:lastModifiedBy>
  <cp:lastPrinted>2017-11-27T08:40:52Z</cp:lastPrinted>
  <dcterms:created xsi:type="dcterms:W3CDTF">2009-02-09T11:17:23Z</dcterms:created>
  <dcterms:modified xsi:type="dcterms:W3CDTF">2019-01-09T12:03:21Z</dcterms:modified>
  <cp:category/>
  <cp:version/>
  <cp:contentType/>
  <cp:contentStatus/>
</cp:coreProperties>
</file>